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EPFL\lectures-current\2025\MSE-433\final-slides\"/>
    </mc:Choice>
  </mc:AlternateContent>
  <xr:revisionPtr revIDLastSave="0" documentId="8_{9AF1BD37-E4EA-4ABE-A4DE-DA8A14F0ED24}" xr6:coauthVersionLast="47" xr6:coauthVersionMax="47" xr10:uidLastSave="{00000000-0000-0000-0000-000000000000}"/>
  <bookViews>
    <workbookView xWindow="-103" yWindow="-103" windowWidth="22149" windowHeight="12549" activeTab="2" xr2:uid="{00000000-000D-0000-FFFF-FFFF00000000}"/>
  </bookViews>
  <sheets>
    <sheet name="incumbent" sheetId="1" r:id="rId1"/>
    <sheet name="Data-incumbent" sheetId="4" r:id="rId2"/>
    <sheet name="new" sheetId="5" r:id="rId3"/>
    <sheet name="Data-new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6" l="1"/>
  <c r="B29" i="6"/>
  <c r="B28" i="6"/>
  <c r="B27" i="6"/>
  <c r="B26" i="6"/>
  <c r="B25" i="6"/>
  <c r="B24" i="6"/>
  <c r="B23" i="6"/>
  <c r="N7" i="5" s="1"/>
  <c r="M7" i="5" s="1"/>
  <c r="B22" i="6"/>
  <c r="B21" i="6"/>
  <c r="B20" i="6"/>
  <c r="B19" i="6"/>
  <c r="B18" i="6"/>
  <c r="B17" i="6"/>
  <c r="B16" i="6"/>
  <c r="B15" i="6"/>
  <c r="N4" i="5" s="1"/>
  <c r="L4" i="5" s="1"/>
  <c r="B14" i="6"/>
  <c r="B13" i="6"/>
  <c r="B12" i="6"/>
  <c r="B11" i="6"/>
  <c r="B10" i="6"/>
  <c r="B9" i="6"/>
  <c r="N5" i="5"/>
  <c r="M5" i="5" s="1"/>
  <c r="N6" i="5"/>
  <c r="F6" i="5" s="1"/>
  <c r="N8" i="5"/>
  <c r="N9" i="5"/>
  <c r="N10" i="5"/>
  <c r="N11" i="5"/>
  <c r="N12" i="5"/>
  <c r="K12" i="5" s="1"/>
  <c r="N13" i="5"/>
  <c r="N14" i="5"/>
  <c r="H14" i="5" s="1"/>
  <c r="N15" i="5"/>
  <c r="N16" i="5"/>
  <c r="N17" i="5"/>
  <c r="N18" i="5"/>
  <c r="N19" i="5"/>
  <c r="M19" i="5" s="1"/>
  <c r="N20" i="5"/>
  <c r="F20" i="5" s="1"/>
  <c r="N21" i="5"/>
  <c r="J21" i="5" s="1"/>
  <c r="N22" i="5"/>
  <c r="J22" i="5" s="1"/>
  <c r="N23" i="5"/>
  <c r="L23" i="5" s="1"/>
  <c r="N24" i="5"/>
  <c r="N25" i="5"/>
  <c r="M8" i="5"/>
  <c r="H13" i="5"/>
  <c r="G16" i="5"/>
  <c r="G2" i="5" s="1"/>
  <c r="I17" i="5"/>
  <c r="M24" i="5"/>
  <c r="K25" i="5"/>
  <c r="I18" i="5"/>
  <c r="F18" i="5"/>
  <c r="H15" i="5"/>
  <c r="F15" i="5"/>
  <c r="E15" i="5"/>
  <c r="E13" i="5"/>
  <c r="F11" i="5"/>
  <c r="M10" i="5"/>
  <c r="K9" i="5"/>
  <c r="N5" i="1"/>
  <c r="M5" i="1" s="1"/>
  <c r="N6" i="1"/>
  <c r="M6" i="1" s="1"/>
  <c r="N7" i="1"/>
  <c r="M7" i="1" s="1"/>
  <c r="N8" i="1"/>
  <c r="M8" i="1" s="1"/>
  <c r="N9" i="1"/>
  <c r="K9" i="1" s="1"/>
  <c r="N10" i="1"/>
  <c r="I10" i="1" s="1"/>
  <c r="N11" i="1"/>
  <c r="K11" i="1" s="1"/>
  <c r="N12" i="1"/>
  <c r="K12" i="1" s="1"/>
  <c r="N13" i="1"/>
  <c r="F13" i="1" s="1"/>
  <c r="N14" i="1"/>
  <c r="H14" i="1" s="1"/>
  <c r="N15" i="1"/>
  <c r="H15" i="1" s="1"/>
  <c r="N16" i="1"/>
  <c r="G16" i="1" s="1"/>
  <c r="G2" i="1" s="1"/>
  <c r="N17" i="1"/>
  <c r="F17" i="1" s="1"/>
  <c r="N18" i="1"/>
  <c r="I18" i="1" s="1"/>
  <c r="N19" i="1"/>
  <c r="M19" i="1" s="1"/>
  <c r="N20" i="1"/>
  <c r="I20" i="1" s="1"/>
  <c r="N21" i="1"/>
  <c r="F21" i="1" s="1"/>
  <c r="N22" i="1"/>
  <c r="K22" i="1" s="1"/>
  <c r="N23" i="1"/>
  <c r="L23" i="1" s="1"/>
  <c r="N24" i="1"/>
  <c r="M24" i="1" s="1"/>
  <c r="N25" i="1"/>
  <c r="K25" i="1" s="1"/>
  <c r="N4" i="1"/>
  <c r="L4" i="1" s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F21" i="5" l="1"/>
  <c r="H2" i="5"/>
  <c r="M6" i="5"/>
  <c r="M2" i="5" s="1"/>
  <c r="F13" i="5"/>
  <c r="F17" i="5"/>
  <c r="B17" i="5" s="1"/>
  <c r="L2" i="5"/>
  <c r="I22" i="5"/>
  <c r="K11" i="5"/>
  <c r="I20" i="5"/>
  <c r="K22" i="5"/>
  <c r="F10" i="5"/>
  <c r="E12" i="5"/>
  <c r="E14" i="5"/>
  <c r="I10" i="5"/>
  <c r="J12" i="5"/>
  <c r="J2" i="5" s="1"/>
  <c r="F14" i="5"/>
  <c r="E22" i="5"/>
  <c r="E22" i="1"/>
  <c r="F6" i="1"/>
  <c r="F11" i="1"/>
  <c r="E14" i="1"/>
  <c r="I17" i="1"/>
  <c r="M10" i="1"/>
  <c r="M2" i="1" s="1"/>
  <c r="H13" i="1"/>
  <c r="H2" i="1" s="1"/>
  <c r="J21" i="1"/>
  <c r="F14" i="1"/>
  <c r="F18" i="1"/>
  <c r="B17" i="1" s="1"/>
  <c r="I22" i="1"/>
  <c r="E12" i="1"/>
  <c r="J22" i="1"/>
  <c r="J12" i="1"/>
  <c r="E15" i="1"/>
  <c r="F15" i="1"/>
  <c r="F20" i="1"/>
  <c r="F10" i="1"/>
  <c r="B10" i="1" s="1"/>
  <c r="E13" i="1"/>
  <c r="K2" i="1"/>
  <c r="L2" i="1"/>
  <c r="F2" i="5" l="1"/>
  <c r="B20" i="5"/>
  <c r="B4" i="5"/>
  <c r="K2" i="5"/>
  <c r="E2" i="5"/>
  <c r="B12" i="5"/>
  <c r="I2" i="5"/>
  <c r="B10" i="5"/>
  <c r="I2" i="1"/>
  <c r="J2" i="1"/>
  <c r="F2" i="1"/>
  <c r="B20" i="1"/>
  <c r="B4" i="1"/>
  <c r="E2" i="1"/>
  <c r="B12" i="1"/>
</calcChain>
</file>

<file path=xl/sharedStrings.xml><?xml version="1.0" encoding="utf-8"?>
<sst xmlns="http://schemas.openxmlformats.org/spreadsheetml/2006/main" count="294" uniqueCount="99">
  <si>
    <t>Fossil resource scarcity</t>
  </si>
  <si>
    <t>Mineral resource scarcity</t>
  </si>
  <si>
    <t>SDG</t>
  </si>
  <si>
    <t>Planetary boundary</t>
  </si>
  <si>
    <t>SDGs</t>
  </si>
  <si>
    <t>ReCiPe 2016 (H) Impact Categories</t>
  </si>
  <si>
    <t>Planetary Boundaries</t>
  </si>
  <si>
    <t>SDG 3</t>
  </si>
  <si>
    <t>Fine particulate matter formation - Human health, Global Warming - Human health, Ionizing Radiation - Human health, Photochemical ozone formation - Human health, Stratospheric ozone depletion - Human health, Toxicity - Human health (cancer), Toxicity - Human health (non-cancer), Water consumption - human health</t>
  </si>
  <si>
    <t>Biosphere integrity, Climate change, Stratospheric ozone depletion, Atmospheric aerosol loading, Biogeochemical flows (nitrogen and phosphorus cycles), Freshwater use</t>
  </si>
  <si>
    <t>SDG 6</t>
  </si>
  <si>
    <t>Eutrophication - Freshwater ecosystems, Toxicity - Freshwater ecosystems, Water consumption - aquatic ecosystems</t>
  </si>
  <si>
    <t>Freshwater use</t>
  </si>
  <si>
    <t>SDG 13</t>
  </si>
  <si>
    <t>Global Warming - Freshwater ecosystems, Global Warming - Human health, Global Warming - Terrestrial ecosystems</t>
  </si>
  <si>
    <t>Climate change</t>
  </si>
  <si>
    <t>SDG 14</t>
  </si>
  <si>
    <t>Eutrophication - Marine ecosystems, Toxicity - Marine ecosystems</t>
  </si>
  <si>
    <t>Ocean acidification, Biogeochemical flows (nitrogen and phosphorus cycles)</t>
  </si>
  <si>
    <t>SDG 15</t>
  </si>
  <si>
    <t>Acidification - Terrestrial ecosystems, Land use - occupation and transformation, Photochemical ozone formation - Terrestrial ecosystems, Toxicity - Terrestrial ecosystems, Water consumption - terrestrial ecosystems</t>
  </si>
  <si>
    <t>Biosphere integrity, Land-system change</t>
  </si>
  <si>
    <t>Climate Change</t>
  </si>
  <si>
    <t>Stratospheric Ozone Depletion</t>
  </si>
  <si>
    <t>Ocean Acidification</t>
  </si>
  <si>
    <t>Biogeochemical Flows (phosphorus and nitrogen cycles)</t>
  </si>
  <si>
    <t>Land-System Change (e.g., deforestation)</t>
  </si>
  <si>
    <t>Freshwater Use</t>
  </si>
  <si>
    <t>Atmospheric Aerosol Loading (microscopic particles in the atmosphere that affect climate and living organisms)</t>
  </si>
  <si>
    <t>Adapted for ME-203: from (EF 2017) to Recipe (2016) H end point:</t>
  </si>
  <si>
    <t>Novel Entities</t>
  </si>
  <si>
    <t>Biosphere Integrity (biodiversity loss and species extinction)</t>
  </si>
  <si>
    <t>M.D. Wakeman, April 2025</t>
  </si>
  <si>
    <t>EPFL</t>
  </si>
  <si>
    <t>Heat Map of Impacts by SDG and PB</t>
  </si>
  <si>
    <t>SimaPro Recipe 2016 (H) end point normalized result</t>
  </si>
  <si>
    <t>Global warming, Human health</t>
  </si>
  <si>
    <t>Global warming, Terrestrial ecosystems</t>
  </si>
  <si>
    <t>Global warming, Freshwater ecosystems</t>
  </si>
  <si>
    <t>Stratospheric ozone depletion</t>
  </si>
  <si>
    <t>Ionizing radiation</t>
  </si>
  <si>
    <t>Ozone formation, Human health</t>
  </si>
  <si>
    <t>Fine particulate matter formation</t>
  </si>
  <si>
    <t>Ozone formation, Terrestrial ecosystems</t>
  </si>
  <si>
    <t>Terrestrial acidification</t>
  </si>
  <si>
    <t>Freshwater eutrophication</t>
  </si>
  <si>
    <t>Marine eutrophication</t>
  </si>
  <si>
    <t>Terrestrial ecotoxicity</t>
  </si>
  <si>
    <t>Freshwater ecotoxicity</t>
  </si>
  <si>
    <t>Marine ecotoxicity</t>
  </si>
  <si>
    <t>Human carcinogenic toxicity</t>
  </si>
  <si>
    <t>Human non-carcinogenic toxicity</t>
  </si>
  <si>
    <t>Land use</t>
  </si>
  <si>
    <t>Water consumption, Human health</t>
  </si>
  <si>
    <t>Water consumption, Terrestrial ecosystem</t>
  </si>
  <si>
    <t>Water consumption, Aquatic ecosystems</t>
  </si>
  <si>
    <t>SUM</t>
  </si>
  <si>
    <t>Transport, freight, sea, container ship {GLO}| market for transport, freight, sea, container ship | Cut-off, S</t>
  </si>
  <si>
    <t>Transport, freight, lorry, unspecified {GLO}| market group for transport, freight, lorry, unspecified | Cut-off, S</t>
  </si>
  <si>
    <t>Transport, freight, inland waterways, barge {GLO}| market group for transport, freight, inland waterways, barge | Cut-off, S</t>
  </si>
  <si>
    <t>Transport, freight train {GLO}| market group for transport, freight train | Cut-off, S</t>
  </si>
  <si>
    <t>Gold {ZA}| platinum group metal, extraction and refinery operations | Cut-off, S</t>
  </si>
  <si>
    <t>Gold {ZA}| gold refinery operation | Cut-off, S</t>
  </si>
  <si>
    <t>Gold {US}| gold production | Cut-off, S</t>
  </si>
  <si>
    <t>Gold {TZ}| gold production | Cut-off, S</t>
  </si>
  <si>
    <t>Gold {SE}| treatment of precious metal from electronics scrap, in anode slime, precious metal extraction | Cut-off, S</t>
  </si>
  <si>
    <t>Gold {SE}| gold mine operation and refining | Cut-off, S</t>
  </si>
  <si>
    <t>Gold {RoW}| treatment of precious metal from electronics scrap, in anode slime, precious metal extraction | Cut-off, S</t>
  </si>
  <si>
    <t>Gold {RoW}| silver-gold mine operation with refinery | Cut-off, S</t>
  </si>
  <si>
    <t>Gold {RoW}| primary zinc production from concentrate | Cut-off, S</t>
  </si>
  <si>
    <t>Gold {RoW}| gold-silver mine operation with refinery | Cut-off, S</t>
  </si>
  <si>
    <t>Gold {RoW}| gold refinery operation | Cut-off, S</t>
  </si>
  <si>
    <t>Gold {PG}| gold-silver mine operation with refinery | Cut-off, S</t>
  </si>
  <si>
    <t>Gold {GLO}| processing of anode slime from electrorefining of copper, anode | Cut-off, S</t>
  </si>
  <si>
    <t>Gold {CL}| silver-gold mine operation with refinery | Cut-off, S</t>
  </si>
  <si>
    <t>Gold {CA-QC}| gold-silver mine operation with refinery | Cut-off, S</t>
  </si>
  <si>
    <t>Gold {CA}| gold production | Cut-off, S</t>
  </si>
  <si>
    <t>Gold {AU}| gold production | Cut-off, S</t>
  </si>
  <si>
    <t>Gold {GLO}| market for gold | Cut-off, U</t>
  </si>
  <si>
    <t>Label</t>
  </si>
  <si>
    <t xml:space="preserve">Unit used: </t>
  </si>
  <si>
    <t>Method: ReCiPe 2016 Endpoint (H) V1.09 / World (2010) H/A / Normalization</t>
  </si>
  <si>
    <t>Analyzing 1 kg 'Gold {GLO}| market for gold | Cut-off, U';_x000D_</t>
  </si>
  <si>
    <t>Exported on: 4/4/2025 at 6:27:32 PM</t>
  </si>
  <si>
    <t>Exported from SimaPro 10.1.0.5</t>
  </si>
  <si>
    <t>Impact Category</t>
  </si>
  <si>
    <t>Atmospheric Aerosol Loading</t>
  </si>
  <si>
    <t>Biogeochemical Flows (Nitrogen and Phosphorus Cycles)</t>
  </si>
  <si>
    <t>Climate Change, Land-System Change, Freshwater Use, Biogeochemical Flows</t>
  </si>
  <si>
    <t>Ocean Acidification, Biogeochemical Flows (Nitrogen and Phosphorus Cycles)</t>
  </si>
  <si>
    <t>Land-System Change</t>
  </si>
  <si>
    <t>Land-System Change, Freshwater Use, Biogeochemical Flows, Climate Change</t>
  </si>
  <si>
    <t>SimaPro ReCiPe 2016 (H) end point normalization results</t>
  </si>
  <si>
    <t>Looks up number in sheet "Data"</t>
  </si>
  <si>
    <t>Titanium {GLO}| titanium production | Cut-off, S</t>
  </si>
  <si>
    <t>Titanium {GLO}| market for titanium | Cut-off, U</t>
  </si>
  <si>
    <t>Analyzing 1 kg 'Titanium {GLO}| market for titanium | Cut-off, U';_x000D_</t>
  </si>
  <si>
    <t>Exported on: 4/5/2025 at 9:45:32 AM</t>
  </si>
  <si>
    <t>Adapted for MSE-433: from (EF 2017) to Recipe (2016) H end point: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</si>
</sst>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#E+00"/>
    <numFmt numFmtId="165" formatCode="0.####"/>
    <numFmt numFmtId="166" formatCode="0.###"/>
    <numFmt numFmtId="167" formatCode="0.##"/>
    <numFmt numFmtId="168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24242"/>
      <name val="Segoe UI"/>
      <family val="2"/>
    </font>
    <font>
      <sz val="7"/>
      <color rgb="FF424242"/>
      <name val="Segoe UI"/>
      <family val="2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424242"/>
      <name val="Segoe UI"/>
      <family val="2"/>
    </font>
    <font>
      <sz val="7"/>
      <color theme="1"/>
      <name val="Courier New"/>
      <family val="3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/>
  </cellStyleXfs>
  <cellXfs count="66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5" borderId="1" xfId="0" applyFill="1" applyBorder="1"/>
    <xf numFmtId="0" fontId="0" fillId="5" borderId="3" xfId="0" applyFill="1" applyBorder="1"/>
    <xf numFmtId="0" fontId="0" fillId="5" borderId="5" xfId="0" applyFill="1" applyBorder="1"/>
    <xf numFmtId="0" fontId="0" fillId="4" borderId="1" xfId="0" applyFill="1" applyBorder="1"/>
    <xf numFmtId="0" fontId="0" fillId="4" borderId="5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5" xfId="0" applyFill="1" applyBorder="1"/>
    <xf numFmtId="0" fontId="0" fillId="7" borderId="1" xfId="0" applyFill="1" applyBorder="1"/>
    <xf numFmtId="0" fontId="0" fillId="7" borderId="3" xfId="0" applyFill="1" applyBorder="1"/>
    <xf numFmtId="0" fontId="0" fillId="7" borderId="5" xfId="0" applyFill="1" applyBorder="1"/>
    <xf numFmtId="0" fontId="4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textRotation="90" wrapText="1"/>
    </xf>
    <xf numFmtId="0" fontId="6" fillId="0" borderId="0" xfId="0" applyFont="1"/>
    <xf numFmtId="164" fontId="6" fillId="0" borderId="0" xfId="0" applyNumberFormat="1" applyFont="1"/>
    <xf numFmtId="1" fontId="6" fillId="0" borderId="0" xfId="0" applyNumberFormat="1" applyFont="1"/>
    <xf numFmtId="165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horizontal="left" vertical="top" wrapText="1"/>
    </xf>
    <xf numFmtId="0" fontId="10" fillId="0" borderId="0" xfId="0" applyFont="1"/>
    <xf numFmtId="0" fontId="1" fillId="0" borderId="0" xfId="0" applyFont="1" applyAlignment="1">
      <alignment wrapText="1"/>
    </xf>
    <xf numFmtId="0" fontId="11" fillId="0" borderId="0" xfId="0" applyFont="1"/>
    <xf numFmtId="2" fontId="4" fillId="0" borderId="0" xfId="0" applyNumberFormat="1" applyFont="1"/>
    <xf numFmtId="168" fontId="0" fillId="0" borderId="0" xfId="0" applyNumberFormat="1" applyAlignment="1">
      <alignment horizontal="center"/>
    </xf>
    <xf numFmtId="0" fontId="12" fillId="0" borderId="0" xfId="0" applyFont="1"/>
    <xf numFmtId="2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8" fontId="0" fillId="7" borderId="9" xfId="0" applyNumberFormat="1" applyFill="1" applyBorder="1" applyAlignment="1">
      <alignment horizontal="right" vertical="center"/>
    </xf>
    <xf numFmtId="168" fontId="0" fillId="7" borderId="10" xfId="0" applyNumberFormat="1" applyFill="1" applyBorder="1" applyAlignment="1">
      <alignment horizontal="right" vertical="center"/>
    </xf>
    <xf numFmtId="168" fontId="0" fillId="7" borderId="11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68" fontId="0" fillId="3" borderId="9" xfId="0" applyNumberFormat="1" applyFill="1" applyBorder="1" applyAlignment="1">
      <alignment horizontal="right" vertical="center"/>
    </xf>
    <xf numFmtId="168" fontId="0" fillId="3" borderId="10" xfId="0" applyNumberFormat="1" applyFill="1" applyBorder="1" applyAlignment="1">
      <alignment horizontal="right" vertical="center"/>
    </xf>
    <xf numFmtId="168" fontId="0" fillId="3" borderId="11" xfId="0" applyNumberFormat="1" applyFill="1" applyBorder="1" applyAlignment="1">
      <alignment horizontal="right" vertical="center"/>
    </xf>
    <xf numFmtId="168" fontId="0" fillId="4" borderId="9" xfId="0" applyNumberFormat="1" applyFill="1" applyBorder="1" applyAlignment="1">
      <alignment horizontal="right" vertical="center"/>
    </xf>
    <xf numFmtId="168" fontId="0" fillId="4" borderId="11" xfId="0" applyNumberFormat="1" applyFill="1" applyBorder="1" applyAlignment="1">
      <alignment horizontal="right" vertical="center"/>
    </xf>
    <xf numFmtId="168" fontId="0" fillId="5" borderId="9" xfId="0" applyNumberFormat="1" applyFill="1" applyBorder="1" applyAlignment="1">
      <alignment horizontal="right" vertical="center"/>
    </xf>
    <xf numFmtId="168" fontId="0" fillId="5" borderId="10" xfId="0" applyNumberFormat="1" applyFill="1" applyBorder="1" applyAlignment="1">
      <alignment horizontal="right" vertical="center"/>
    </xf>
    <xf numFmtId="168" fontId="0" fillId="5" borderId="11" xfId="0" applyNumberFormat="1" applyFill="1" applyBorder="1" applyAlignment="1">
      <alignment horizontal="right" vertical="center"/>
    </xf>
    <xf numFmtId="168" fontId="0" fillId="6" borderId="9" xfId="0" applyNumberFormat="1" applyFill="1" applyBorder="1" applyAlignment="1">
      <alignment horizontal="right" vertical="center"/>
    </xf>
    <xf numFmtId="168" fontId="0" fillId="6" borderId="10" xfId="0" applyNumberFormat="1" applyFill="1" applyBorder="1" applyAlignment="1">
      <alignment horizontal="right" vertical="center"/>
    </xf>
    <xf numFmtId="168" fontId="0" fillId="6" borderId="11" xfId="0" applyNumberFormat="1" applyFill="1" applyBorder="1" applyAlignment="1">
      <alignment horizontal="right" vertical="center"/>
    </xf>
  </cellXfs>
  <cellStyles count="1">
    <cellStyle name="Normal" xfId="0" builtinId="0"/>
  </cellStyles>
  <dxfs count="24">
    <dxf>
      <numFmt numFmtId="0" formatCode="General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  <border diagonalDown="0">
        <left style="thin">
          <color auto="1"/>
        </left>
        <right style="medium">
          <color auto="1"/>
        </right>
        <vertical/>
      </border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  <border>
        <left style="medium">
          <color rgb="FF413C3A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13C3A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 outline="0">
        <right style="medium">
          <color rgb="FF413C3A"/>
        </right>
      </border>
    </dxf>
    <dxf>
      <numFmt numFmtId="0" formatCode="General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  <border diagonalDown="0">
        <left style="thin">
          <color auto="1"/>
        </left>
        <right style="medium">
          <color auto="1"/>
        </right>
        <vertical/>
      </border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  <border>
        <left style="medium">
          <color rgb="FF413C3A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13C3A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 outline="0">
        <right style="medium">
          <color rgb="FF413C3A"/>
        </right>
      </border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Mapping SimaPro Recipe 2016 (H) end point normalization to SDGs and Planetary Boundaries</a:t>
            </a:r>
          </a:p>
        </c:rich>
      </c:tx>
      <c:layout>
        <c:manualLayout>
          <c:xMode val="edge"/>
          <c:yMode val="edge"/>
          <c:x val="4.3249099584409298E-2"/>
          <c:y val="1.280290832770805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25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250960064206972E-2"/>
          <c:y val="3.2569642653973239E-2"/>
          <c:w val="0.76322275207110668"/>
          <c:h val="0.64550823410339275"/>
        </c:manualLayout>
      </c:layout>
      <c:surface3DChart>
        <c:wireframe val="0"/>
        <c:ser>
          <c:idx val="0"/>
          <c:order val="0"/>
          <c:tx>
            <c:strRef>
              <c:f>incumbent!$E$2:$E$3</c:f>
              <c:strCache>
                <c:ptCount val="2"/>
                <c:pt idx="0">
                  <c:v>2.2</c:v>
                </c:pt>
                <c:pt idx="1">
                  <c:v>Climate Change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incumbent!$E$4:$E$25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0.10207146028518632</c:v>
                </c:pt>
                <c:pt idx="9">
                  <c:v>1.974870936504747</c:v>
                </c:pt>
                <c:pt idx="10">
                  <c:v>9.6615783900853944E-2</c:v>
                </c:pt>
                <c:pt idx="11">
                  <c:v>2.6387472814875332E-6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4.2799622064532729E-2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3-4A3B-9D74-AC40DFAE716B}"/>
            </c:ext>
          </c:extLst>
        </c:ser>
        <c:ser>
          <c:idx val="1"/>
          <c:order val="1"/>
          <c:tx>
            <c:strRef>
              <c:f>incumbent!$F$2:$F$3</c:f>
              <c:strCache>
                <c:ptCount val="2"/>
                <c:pt idx="0">
                  <c:v>2.3</c:v>
                </c:pt>
                <c:pt idx="1">
                  <c:v>Biosphere Integrity (biodiversity loss and species extinction)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incumbent!$F$4:$F$25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1.0448779016040655E-2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4.8761072026155976E-2</c:v>
                </c:pt>
                <c:pt idx="7">
                  <c:v>3.186584420233026E-7</c:v>
                </c:pt>
                <c:pt idx="8">
                  <c:v>0</c:v>
                </c:pt>
                <c:pt idx="9">
                  <c:v>1.974870936504747</c:v>
                </c:pt>
                <c:pt idx="10">
                  <c:v>9.6615783900853944E-2</c:v>
                </c:pt>
                <c:pt idx="11">
                  <c:v>2.6387472814875332E-6</c:v>
                </c:pt>
                <c:pt idx="12">
                  <c:v>0</c:v>
                </c:pt>
                <c:pt idx="13">
                  <c:v>8.3572535703866885E-2</c:v>
                </c:pt>
                <c:pt idx="14">
                  <c:v>3.6740518658016395E-6</c:v>
                </c:pt>
                <c:pt idx="15">
                  <c:v>0</c:v>
                </c:pt>
                <c:pt idx="16">
                  <c:v>4.1461011991680563E-2</c:v>
                </c:pt>
                <c:pt idx="17">
                  <c:v>4.1696431342219994E-2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3-4A3B-9D74-AC40DFAE716B}"/>
            </c:ext>
          </c:extLst>
        </c:ser>
        <c:ser>
          <c:idx val="2"/>
          <c:order val="2"/>
          <c:tx>
            <c:strRef>
              <c:f>incumbent!$G$2:$G$3</c:f>
              <c:strCache>
                <c:ptCount val="2"/>
                <c:pt idx="0">
                  <c:v>0.0</c:v>
                </c:pt>
                <c:pt idx="1">
                  <c:v>Stratospheric Ozone Depletion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incumbent!$G$4:$G$25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6.7097909729638193E-4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3-4A3B-9D74-AC40DFAE716B}"/>
            </c:ext>
          </c:extLst>
        </c:ser>
        <c:ser>
          <c:idx val="3"/>
          <c:order val="3"/>
          <c:tx>
            <c:strRef>
              <c:f>incumbent!$H$2:$H$3</c:f>
              <c:strCache>
                <c:ptCount val="2"/>
                <c:pt idx="0">
                  <c:v>2.1</c:v>
                </c:pt>
                <c:pt idx="1">
                  <c:v>Ocean Acidification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incumbent!$H$4:$H$25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1.974870936504747</c:v>
                </c:pt>
                <c:pt idx="10">
                  <c:v>9.6615783900853944E-2</c:v>
                </c:pt>
                <c:pt idx="11">
                  <c:v>2.6387472814875332E-6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3-4A3B-9D74-AC40DFAE716B}"/>
            </c:ext>
          </c:extLst>
        </c:ser>
        <c:ser>
          <c:idx val="4"/>
          <c:order val="4"/>
          <c:tx>
            <c:strRef>
              <c:f>incumbent!$I$2:$I$3</c:f>
              <c:strCache>
                <c:ptCount val="2"/>
                <c:pt idx="0">
                  <c:v>0.2</c:v>
                </c:pt>
                <c:pt idx="1">
                  <c:v>Biogeochemical Flows (phosphorus and nitrogen cycles)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5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incumbent!$I$4:$I$25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4.8761072026155976E-2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8.3572535703866885E-2</c:v>
                </c:pt>
                <c:pt idx="14">
                  <c:v>3.6740518658016395E-6</c:v>
                </c:pt>
                <c:pt idx="15">
                  <c:v>0</c:v>
                </c:pt>
                <c:pt idx="16">
                  <c:v>4.1461011991680563E-2</c:v>
                </c:pt>
                <c:pt idx="17">
                  <c:v>0</c:v>
                </c:pt>
                <c:pt idx="18">
                  <c:v>4.2799622064532729E-2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E3-4A3B-9D74-AC40DFAE716B}"/>
            </c:ext>
          </c:extLst>
        </c:ser>
        <c:ser>
          <c:idx val="5"/>
          <c:order val="5"/>
          <c:tx>
            <c:strRef>
              <c:f>incumbent!$J$2:$J$3</c:f>
              <c:strCache>
                <c:ptCount val="2"/>
                <c:pt idx="0">
                  <c:v>0.2</c:v>
                </c:pt>
                <c:pt idx="1">
                  <c:v>Land-System Change (e.g., deforestation)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incumbent!$J$4:$J$25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0.10207146028518632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4.1696431342219994E-2</c:v>
                </c:pt>
                <c:pt idx="18">
                  <c:v>4.2799622064532729E-2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E3-4A3B-9D74-AC40DFAE716B}"/>
            </c:ext>
          </c:extLst>
        </c:ser>
        <c:ser>
          <c:idx val="6"/>
          <c:order val="6"/>
          <c:tx>
            <c:strRef>
              <c:f>incumbent!$K$2:$K$3</c:f>
              <c:strCache>
                <c:ptCount val="2"/>
                <c:pt idx="0">
                  <c:v>0.2</c:v>
                </c:pt>
                <c:pt idx="1">
                  <c:v>Freshwater Use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incumbent!$K$4:$K$25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1.9606745999282447E-2</c:v>
                </c:pt>
                <c:pt idx="6">
                  <c:v>0</c:v>
                </c:pt>
                <c:pt idx="7">
                  <c:v>3.186584420233026E-7</c:v>
                </c:pt>
                <c:pt idx="8">
                  <c:v>0.10207146028518632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4.2799622064532729E-2</c:v>
                </c:pt>
                <c:pt idx="19">
                  <c:v>0</c:v>
                </c:pt>
                <c:pt idx="20">
                  <c:v>0</c:v>
                </c:pt>
                <c:pt idx="21">
                  <c:v>2.3511187705205104E-3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E3-4A3B-9D74-AC40DFAE716B}"/>
            </c:ext>
          </c:extLst>
        </c:ser>
        <c:ser>
          <c:idx val="7"/>
          <c:order val="7"/>
          <c:tx>
            <c:strRef>
              <c:f>incumbent!$L$2:$L$3</c:f>
              <c:strCache>
                <c:ptCount val="2"/>
                <c:pt idx="0">
                  <c:v>3.4</c:v>
                </c:pt>
                <c:pt idx="1">
                  <c:v>Atmospheric Aerosol Loading (microscopic particles in the atmosphere that affect climate and living organisms)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incumbent!$L$4:$L$25</c:f>
              <c:numCache>
                <c:formatCode>0.00</c:formatCode>
                <c:ptCount val="22"/>
                <c:pt idx="0">
                  <c:v>3.3458316744540793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2.4467854764088453E-2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E3-4A3B-9D74-AC40DFAE716B}"/>
            </c:ext>
          </c:extLst>
        </c:ser>
        <c:ser>
          <c:idx val="8"/>
          <c:order val="8"/>
          <c:tx>
            <c:strRef>
              <c:f>incumbent!$M$2:$M$3</c:f>
              <c:strCache>
                <c:ptCount val="2"/>
                <c:pt idx="0">
                  <c:v>16.8</c:v>
                </c:pt>
                <c:pt idx="1">
                  <c:v>Novel Entities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incumbent!$M$4:$M$25</c:f>
              <c:numCache>
                <c:formatCode>0.00</c:formatCode>
                <c:ptCount val="22"/>
                <c:pt idx="0">
                  <c:v>0</c:v>
                </c:pt>
                <c:pt idx="1">
                  <c:v>1.6931664064971043E-3</c:v>
                </c:pt>
                <c:pt idx="2">
                  <c:v>1.0448779016040655E-2</c:v>
                </c:pt>
                <c:pt idx="3">
                  <c:v>1.503391507826799</c:v>
                </c:pt>
                <c:pt idx="4">
                  <c:v>15.206772188405051</c:v>
                </c:pt>
                <c:pt idx="5">
                  <c:v>0</c:v>
                </c:pt>
                <c:pt idx="6">
                  <c:v>4.8761072026155976E-2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9.7671094859842818E-3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2.5158034860123034E-3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E3-4A3B-9D74-AC40DFAE716B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</c:bandFmt>
          <c:bandFmt>
            <c:idx val="1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shade val="95000"/>
                  </a:schemeClr>
                </a:contourClr>
              </a:sp3d>
            </c:spPr>
          </c:bandFmt>
          <c:bandFmt>
            <c:idx val="2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shade val="95000"/>
                  </a:schemeClr>
                </a:contourClr>
              </a:sp3d>
            </c:spPr>
          </c:bandFmt>
          <c:bandFmt>
            <c:idx val="3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shade val="95000"/>
                  </a:schemeClr>
                </a:contourClr>
              </a:sp3d>
            </c:spPr>
          </c:bandFmt>
          <c:bandFmt>
            <c:idx val="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shade val="95000"/>
                  </a:schemeClr>
                </a:contourClr>
              </a:sp3d>
            </c:spPr>
          </c:bandFmt>
          <c:bandFmt>
            <c:idx val="5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shade val="95000"/>
                  </a:schemeClr>
                </a:contourClr>
              </a:sp3d>
            </c:spPr>
          </c:bandFmt>
          <c:bandFmt>
            <c:idx val="6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60000"/>
                    <a:shade val="95000"/>
                  </a:schemeClr>
                </a:contourClr>
              </a:sp3d>
            </c:spPr>
          </c:bandFmt>
          <c:bandFmt>
            <c:idx val="7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60000"/>
                    <a:shade val="95000"/>
                  </a:schemeClr>
                </a:contourClr>
              </a:sp3d>
            </c:spPr>
          </c:bandFmt>
          <c:bandFmt>
            <c:idx val="8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60000"/>
                    <a:shade val="95000"/>
                  </a:schemeClr>
                </a:contourClr>
              </a:sp3d>
            </c:spPr>
          </c:bandFmt>
          <c:bandFmt>
            <c:idx val="9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60000"/>
                    <a:shade val="95000"/>
                  </a:schemeClr>
                </a:contourClr>
              </a:sp3d>
            </c:spPr>
          </c:bandFmt>
          <c:bandFmt>
            <c:idx val="1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60000"/>
                    <a:shade val="95000"/>
                  </a:schemeClr>
                </a:contourClr>
              </a:sp3d>
            </c:spPr>
          </c:bandFmt>
          <c:bandFmt>
            <c:idx val="11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60000"/>
                    <a:shade val="95000"/>
                  </a:schemeClr>
                </a:contourClr>
              </a:sp3d>
            </c:spPr>
          </c:bandFmt>
          <c:bandFmt>
            <c:idx val="12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3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4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5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80000"/>
                    <a:lumOff val="20000"/>
                    <a:shade val="95000"/>
                  </a:schemeClr>
                </a:contourClr>
              </a:sp3d>
            </c:spPr>
          </c:bandFmt>
        </c:bandFmts>
        <c:axId val="1338043728"/>
        <c:axId val="1338042064"/>
        <c:axId val="325137408"/>
      </c:surface3DChart>
      <c:catAx>
        <c:axId val="1338043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chemeClr val="tx1"/>
                    </a:solidFill>
                  </a:rPr>
                  <a:t>SDG/</a:t>
                </a:r>
                <a:br>
                  <a:rPr lang="en-US" sz="2000">
                    <a:solidFill>
                      <a:schemeClr val="tx1"/>
                    </a:solidFill>
                  </a:rPr>
                </a:br>
                <a:r>
                  <a:rPr lang="en-US" sz="2000">
                    <a:solidFill>
                      <a:schemeClr val="tx1"/>
                    </a:solidFill>
                  </a:rPr>
                  <a:t>SimaPRO</a:t>
                </a:r>
                <a:r>
                  <a:rPr lang="en-US" sz="2000" baseline="0">
                    <a:solidFill>
                      <a:schemeClr val="tx1"/>
                    </a:solidFill>
                  </a:rPr>
                  <a:t> recipe </a:t>
                </a:r>
                <a:br>
                  <a:rPr lang="en-US" sz="2000" baseline="0">
                    <a:solidFill>
                      <a:schemeClr val="tx1"/>
                    </a:solidFill>
                  </a:rPr>
                </a:br>
                <a:r>
                  <a:rPr lang="en-US" sz="2000" baseline="0">
                    <a:solidFill>
                      <a:schemeClr val="tx1"/>
                    </a:solidFill>
                  </a:rPr>
                  <a:t>impact category</a:t>
                </a:r>
                <a:endParaRPr lang="en-US" sz="20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71259560605547179"/>
              <c:y val="0.827310308916080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2064"/>
        <c:crossesAt val="0"/>
        <c:auto val="1"/>
        <c:lblAlgn val="ctr"/>
        <c:lblOffset val="100"/>
        <c:noMultiLvlLbl val="0"/>
      </c:catAx>
      <c:valAx>
        <c:axId val="13380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3728"/>
        <c:crosses val="autoZero"/>
        <c:crossBetween val="midCat"/>
        <c:majorUnit val="1"/>
        <c:minorUnit val="0.1"/>
      </c:valAx>
      <c:serAx>
        <c:axId val="32513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chemeClr val="tx1"/>
                    </a:solidFill>
                  </a:rPr>
                  <a:t>Planetary Boundary</a:t>
                </a:r>
              </a:p>
            </c:rich>
          </c:tx>
          <c:layout>
            <c:manualLayout>
              <c:xMode val="edge"/>
              <c:yMode val="edge"/>
              <c:x val="0.96049924731337522"/>
              <c:y val="0.3641933827951831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2064"/>
        <c:crossesAt val="0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176287423704315"/>
          <c:y val="2.3559975998281774E-3"/>
          <c:w val="0.10724394148772469"/>
          <c:h val="0.35463276867271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Mapping SimaPro Recipe 2016 (H) end point normalization to SDGs and Planetary Boundaries</a:t>
            </a:r>
          </a:p>
        </c:rich>
      </c:tx>
      <c:layout>
        <c:manualLayout>
          <c:xMode val="edge"/>
          <c:yMode val="edge"/>
          <c:x val="4.3249099584409298E-2"/>
          <c:y val="1.280290832770805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25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89284411415755E-2"/>
          <c:y val="3.2569673731589144E-2"/>
          <c:w val="0.76322275207110668"/>
          <c:h val="0.64550823410339275"/>
        </c:manualLayout>
      </c:layout>
      <c:surface3DChart>
        <c:wireframe val="0"/>
        <c:ser>
          <c:idx val="0"/>
          <c:order val="0"/>
          <c:tx>
            <c:strRef>
              <c:f>new!$E$2:$E$3</c:f>
              <c:strCache>
                <c:ptCount val="2"/>
                <c:pt idx="0">
                  <c:v>0.0</c:v>
                </c:pt>
                <c:pt idx="1">
                  <c:v>Climate Change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new!$E$4:$E$25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8.3426515633043706E-5</c:v>
                </c:pt>
                <c:pt idx="9">
                  <c:v>1.9551596227692742E-3</c:v>
                </c:pt>
                <c:pt idx="10">
                  <c:v>9.5656328913836997E-5</c:v>
                </c:pt>
                <c:pt idx="11">
                  <c:v>2.6123982820550698E-9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1.3573616488367734E-5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0-45FB-A1F9-EE8DC943FBB2}"/>
            </c:ext>
          </c:extLst>
        </c:ser>
        <c:ser>
          <c:idx val="1"/>
          <c:order val="1"/>
          <c:tx>
            <c:strRef>
              <c:f>new!$F$2:$F$3</c:f>
              <c:strCache>
                <c:ptCount val="2"/>
                <c:pt idx="0">
                  <c:v>0.0</c:v>
                </c:pt>
                <c:pt idx="1">
                  <c:v>Biosphere Integrity (biodiversity loss and species extinction)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new!$F$4:$F$25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4.7753491111057146E-6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2.6847357520204939E-6</c:v>
                </c:pt>
                <c:pt idx="7">
                  <c:v>2.517090757140916E-10</c:v>
                </c:pt>
                <c:pt idx="8">
                  <c:v>0</c:v>
                </c:pt>
                <c:pt idx="9">
                  <c:v>1.9551596227692742E-3</c:v>
                </c:pt>
                <c:pt idx="10">
                  <c:v>9.5656328913836997E-5</c:v>
                </c:pt>
                <c:pt idx="11">
                  <c:v>2.6123982820550698E-9</c:v>
                </c:pt>
                <c:pt idx="12">
                  <c:v>0</c:v>
                </c:pt>
                <c:pt idx="13">
                  <c:v>1.5150303608423174E-5</c:v>
                </c:pt>
                <c:pt idx="14">
                  <c:v>1.6201009751447491E-9</c:v>
                </c:pt>
                <c:pt idx="15">
                  <c:v>0</c:v>
                </c:pt>
                <c:pt idx="16">
                  <c:v>2.9796054025234143E-5</c:v>
                </c:pt>
                <c:pt idx="17">
                  <c:v>1.2144732313172319E-5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0-45FB-A1F9-EE8DC943FBB2}"/>
            </c:ext>
          </c:extLst>
        </c:ser>
        <c:ser>
          <c:idx val="2"/>
          <c:order val="2"/>
          <c:tx>
            <c:strRef>
              <c:f>new!$G$2:$G$3</c:f>
              <c:strCache>
                <c:ptCount val="2"/>
                <c:pt idx="0">
                  <c:v>0.0</c:v>
                </c:pt>
                <c:pt idx="1">
                  <c:v>Stratospheric Ozone Depletion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new!$G$4:$G$25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2.9458588847688728E-7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B0-45FB-A1F9-EE8DC943FBB2}"/>
            </c:ext>
          </c:extLst>
        </c:ser>
        <c:ser>
          <c:idx val="3"/>
          <c:order val="3"/>
          <c:tx>
            <c:strRef>
              <c:f>new!$H$2:$H$3</c:f>
              <c:strCache>
                <c:ptCount val="2"/>
                <c:pt idx="0">
                  <c:v>0.0</c:v>
                </c:pt>
                <c:pt idx="1">
                  <c:v>Ocean Acidification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new!$H$4:$H$25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1.9551596227692742E-3</c:v>
                </c:pt>
                <c:pt idx="10">
                  <c:v>9.5656328913836997E-5</c:v>
                </c:pt>
                <c:pt idx="11">
                  <c:v>2.6123982820550698E-9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B0-45FB-A1F9-EE8DC943FBB2}"/>
            </c:ext>
          </c:extLst>
        </c:ser>
        <c:ser>
          <c:idx val="4"/>
          <c:order val="4"/>
          <c:tx>
            <c:strRef>
              <c:f>new!$I$2:$I$3</c:f>
              <c:strCache>
                <c:ptCount val="2"/>
                <c:pt idx="0">
                  <c:v>0.0</c:v>
                </c:pt>
                <c:pt idx="1">
                  <c:v>Biogeochemical Flows (phosphorus and nitrogen cycles)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5"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new!$I$4:$I$25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2.6847357520204939E-6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1.5150303608423174E-5</c:v>
                </c:pt>
                <c:pt idx="14">
                  <c:v>1.6201009751447491E-9</c:v>
                </c:pt>
                <c:pt idx="15">
                  <c:v>0</c:v>
                </c:pt>
                <c:pt idx="16">
                  <c:v>2.9796054025234143E-5</c:v>
                </c:pt>
                <c:pt idx="17">
                  <c:v>0</c:v>
                </c:pt>
                <c:pt idx="18">
                  <c:v>1.3573616488367734E-5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B0-45FB-A1F9-EE8DC943FBB2}"/>
            </c:ext>
          </c:extLst>
        </c:ser>
        <c:ser>
          <c:idx val="5"/>
          <c:order val="5"/>
          <c:tx>
            <c:strRef>
              <c:f>new!$J$2:$J$3</c:f>
              <c:strCache>
                <c:ptCount val="2"/>
                <c:pt idx="0">
                  <c:v>0.0</c:v>
                </c:pt>
                <c:pt idx="1">
                  <c:v>Land-System Change (e.g., deforestation)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new!$J$4:$J$25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8.3426515633043706E-5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1.2144732313172319E-5</c:v>
                </c:pt>
                <c:pt idx="18">
                  <c:v>1.3573616488367734E-5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B0-45FB-A1F9-EE8DC943FBB2}"/>
            </c:ext>
          </c:extLst>
        </c:ser>
        <c:ser>
          <c:idx val="6"/>
          <c:order val="6"/>
          <c:tx>
            <c:strRef>
              <c:f>new!$K$2:$K$3</c:f>
              <c:strCache>
                <c:ptCount val="2"/>
                <c:pt idx="0">
                  <c:v>0.0</c:v>
                </c:pt>
                <c:pt idx="1">
                  <c:v>Freshwater Use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new!$K$4:$K$25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1.3286270572254522E-5</c:v>
                </c:pt>
                <c:pt idx="6">
                  <c:v>0</c:v>
                </c:pt>
                <c:pt idx="7">
                  <c:v>2.517090757140916E-10</c:v>
                </c:pt>
                <c:pt idx="8">
                  <c:v>8.3426515633043706E-5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1.3573616488367734E-5</c:v>
                </c:pt>
                <c:pt idx="19">
                  <c:v>0</c:v>
                </c:pt>
                <c:pt idx="20">
                  <c:v>0</c:v>
                </c:pt>
                <c:pt idx="21">
                  <c:v>1.5893917126308797E-6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B0-45FB-A1F9-EE8DC943FBB2}"/>
            </c:ext>
          </c:extLst>
        </c:ser>
        <c:ser>
          <c:idx val="7"/>
          <c:order val="7"/>
          <c:tx>
            <c:strRef>
              <c:f>new!$L$2:$L$3</c:f>
              <c:strCache>
                <c:ptCount val="2"/>
                <c:pt idx="0">
                  <c:v>0.0</c:v>
                </c:pt>
                <c:pt idx="1">
                  <c:v>Atmospheric Aerosol Loading (microscopic particles in the atmosphere that affect climate and living organisms)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new!$L$4:$L$25</c:f>
              <c:numCache>
                <c:formatCode>0.00</c:formatCode>
                <c:ptCount val="22"/>
                <c:pt idx="0">
                  <c:v>2.5153853822953215E-3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1.1189086711515725E-5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B0-45FB-A1F9-EE8DC943FBB2}"/>
            </c:ext>
          </c:extLst>
        </c:ser>
        <c:ser>
          <c:idx val="8"/>
          <c:order val="8"/>
          <c:tx>
            <c:strRef>
              <c:f>new!$M$2:$M$3</c:f>
              <c:strCache>
                <c:ptCount val="2"/>
                <c:pt idx="0">
                  <c:v>0.0</c:v>
                </c:pt>
                <c:pt idx="1">
                  <c:v>Novel Entities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cat>
            <c:multiLvlStrRef>
              <c:f>new!$B$4:$D$25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0.0</c:v>
                  </c:pt>
                  <c:pt idx="6">
                    <c:v>0.0</c:v>
                  </c:pt>
                  <c:pt idx="8">
                    <c:v>0.0</c:v>
                  </c:pt>
                  <c:pt idx="13">
                    <c:v>0.0</c:v>
                  </c:pt>
                  <c:pt idx="16">
                    <c:v>0.0</c:v>
                  </c:pt>
                </c:lvl>
              </c:multiLvlStrCache>
            </c:multiLvlStrRef>
          </c:cat>
          <c:val>
            <c:numRef>
              <c:f>new!$M$4:$M$25</c:f>
              <c:numCache>
                <c:formatCode>0.00</c:formatCode>
                <c:ptCount val="22"/>
                <c:pt idx="0">
                  <c:v>0</c:v>
                </c:pt>
                <c:pt idx="1">
                  <c:v>8.436458195399972E-7</c:v>
                </c:pt>
                <c:pt idx="2">
                  <c:v>4.7753491111057146E-6</c:v>
                </c:pt>
                <c:pt idx="3">
                  <c:v>9.5250022543063965E-3</c:v>
                </c:pt>
                <c:pt idx="4">
                  <c:v>5.6585362512725341E-4</c:v>
                </c:pt>
                <c:pt idx="5">
                  <c:v>0</c:v>
                </c:pt>
                <c:pt idx="6">
                  <c:v>2.6847357520204939E-6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5.9491948288919047E-7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2.9796495330717842E-6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B0-45FB-A1F9-EE8DC943FBB2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</c:bandFmt>
          <c:bandFmt>
            <c:idx val="1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shade val="95000"/>
                  </a:schemeClr>
                </a:contourClr>
              </a:sp3d>
            </c:spPr>
          </c:bandFmt>
          <c:bandFmt>
            <c:idx val="2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shade val="95000"/>
                  </a:schemeClr>
                </a:contourClr>
              </a:sp3d>
            </c:spPr>
          </c:bandFmt>
          <c:bandFmt>
            <c:idx val="3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shade val="95000"/>
                  </a:schemeClr>
                </a:contourClr>
              </a:sp3d>
            </c:spPr>
          </c:bandFmt>
          <c:bandFmt>
            <c:idx val="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shade val="95000"/>
                  </a:schemeClr>
                </a:contourClr>
              </a:sp3d>
            </c:spPr>
          </c:bandFmt>
          <c:bandFmt>
            <c:idx val="5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shade val="95000"/>
                  </a:schemeClr>
                </a:contourClr>
              </a:sp3d>
            </c:spPr>
          </c:bandFmt>
          <c:bandFmt>
            <c:idx val="6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60000"/>
                    <a:shade val="95000"/>
                  </a:schemeClr>
                </a:contourClr>
              </a:sp3d>
            </c:spPr>
          </c:bandFmt>
          <c:bandFmt>
            <c:idx val="7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60000"/>
                    <a:shade val="95000"/>
                  </a:schemeClr>
                </a:contourClr>
              </a:sp3d>
            </c:spPr>
          </c:bandFmt>
          <c:bandFmt>
            <c:idx val="8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60000"/>
                    <a:shade val="95000"/>
                  </a:schemeClr>
                </a:contourClr>
              </a:sp3d>
            </c:spPr>
          </c:bandFmt>
          <c:bandFmt>
            <c:idx val="9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60000"/>
                    <a:shade val="95000"/>
                  </a:schemeClr>
                </a:contourClr>
              </a:sp3d>
            </c:spPr>
          </c:bandFmt>
          <c:bandFmt>
            <c:idx val="1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60000"/>
                    <a:shade val="95000"/>
                  </a:schemeClr>
                </a:contourClr>
              </a:sp3d>
            </c:spPr>
          </c:bandFmt>
          <c:bandFmt>
            <c:idx val="11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60000"/>
                    <a:shade val="95000"/>
                  </a:schemeClr>
                </a:contourClr>
              </a:sp3d>
            </c:spPr>
          </c:bandFmt>
          <c:bandFmt>
            <c:idx val="12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3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4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5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80000"/>
                    <a:lumOff val="20000"/>
                    <a:shade val="95000"/>
                  </a:schemeClr>
                </a:contourClr>
              </a:sp3d>
            </c:spPr>
          </c:bandFmt>
        </c:bandFmts>
        <c:axId val="1338043728"/>
        <c:axId val="1338042064"/>
        <c:axId val="325137408"/>
      </c:surface3DChart>
      <c:catAx>
        <c:axId val="1338043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cap="all" baseline="0">
                    <a:effectLst/>
                  </a:rPr>
                  <a:t>SDG/</a:t>
                </a:r>
                <a:br>
                  <a:rPr lang="en-US" sz="1800" b="0" i="0" cap="all" baseline="0">
                    <a:effectLst/>
                  </a:rPr>
                </a:br>
                <a:r>
                  <a:rPr lang="en-US" sz="1800" b="0" i="0" cap="all" baseline="0">
                    <a:effectLst/>
                  </a:rPr>
                  <a:t>SimaPRO recipe </a:t>
                </a:r>
                <a:br>
                  <a:rPr lang="en-US" sz="1800" b="0" i="0" cap="all" baseline="0">
                    <a:effectLst/>
                  </a:rPr>
                </a:br>
                <a:r>
                  <a:rPr lang="en-US" sz="1800" b="0" i="0" cap="all" baseline="0">
                    <a:effectLst/>
                  </a:rPr>
                  <a:t>impact category</a:t>
                </a:r>
                <a:endParaRPr lang="en-US" sz="2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7167576404771332"/>
              <c:y val="0.8540960577259837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2064"/>
        <c:crosses val="autoZero"/>
        <c:auto val="1"/>
        <c:lblAlgn val="ctr"/>
        <c:lblOffset val="100"/>
        <c:noMultiLvlLbl val="0"/>
      </c:catAx>
      <c:valAx>
        <c:axId val="1338042064"/>
        <c:scaling>
          <c:orientation val="minMax"/>
          <c:max val="1.5000000000000003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3728"/>
        <c:crosses val="autoZero"/>
        <c:crossBetween val="midCat"/>
        <c:majorUnit val="2.0000000000000005E-3"/>
        <c:minorUnit val="1.0000000000000002E-3"/>
      </c:valAx>
      <c:serAx>
        <c:axId val="32513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chemeClr val="tx1"/>
                    </a:solidFill>
                  </a:rPr>
                  <a:t>Planetary Boundary</a:t>
                </a:r>
              </a:p>
            </c:rich>
          </c:tx>
          <c:layout>
            <c:manualLayout>
              <c:xMode val="edge"/>
              <c:yMode val="edge"/>
              <c:x val="0.96049924731337522"/>
              <c:y val="0.3641933827951831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2064"/>
        <c:crosses val="autoZero"/>
      </c:serAx>
    </c:plotArea>
    <c:legend>
      <c:legendPos val="b"/>
      <c:layout>
        <c:manualLayout>
          <c:xMode val="edge"/>
          <c:yMode val="edge"/>
          <c:x val="0.89176287423704315"/>
          <c:y val="2.3559975998281774E-3"/>
          <c:w val="0.10724394148772469"/>
          <c:h val="0.35463276867271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jpg"/><Relationship Id="rId16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jpg"/><Relationship Id="rId9" Type="http://schemas.openxmlformats.org/officeDocument/2006/relationships/chart" Target="../charts/chart1.xml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jpg"/><Relationship Id="rId16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jpg"/><Relationship Id="rId9" Type="http://schemas.openxmlformats.org/officeDocument/2006/relationships/chart" Target="../charts/chart2.xml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</xdr:colOff>
      <xdr:row>27</xdr:row>
      <xdr:rowOff>32655</xdr:rowOff>
    </xdr:from>
    <xdr:to>
      <xdr:col>9</xdr:col>
      <xdr:colOff>152400</xdr:colOff>
      <xdr:row>63</xdr:row>
      <xdr:rowOff>1108796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4297DF-6BB8-454F-87A4-567D27DB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8806541"/>
          <a:ext cx="9742715" cy="7934141"/>
        </a:xfrm>
        <a:prstGeom prst="rect">
          <a:avLst/>
        </a:prstGeom>
      </xdr:spPr>
    </xdr:pic>
    <xdr:clientData/>
  </xdr:twoCellAnchor>
  <xdr:twoCellAnchor editAs="oneCell">
    <xdr:from>
      <xdr:col>1</xdr:col>
      <xdr:colOff>179614</xdr:colOff>
      <xdr:row>3</xdr:row>
      <xdr:rowOff>31371</xdr:rowOff>
    </xdr:from>
    <xdr:to>
      <xdr:col>1</xdr:col>
      <xdr:colOff>1734835</xdr:colOff>
      <xdr:row>8</xdr:row>
      <xdr:rowOff>144237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C09005-298A-42B2-90A0-EFE7C3AC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" y="1185257"/>
          <a:ext cx="1555221" cy="1555221"/>
        </a:xfrm>
        <a:prstGeom prst="rect">
          <a:avLst/>
        </a:prstGeom>
      </xdr:spPr>
    </xdr:pic>
    <xdr:clientData/>
  </xdr:twoCellAnchor>
  <xdr:twoCellAnchor editAs="oneCell">
    <xdr:from>
      <xdr:col>1</xdr:col>
      <xdr:colOff>196587</xdr:colOff>
      <xdr:row>11</xdr:row>
      <xdr:rowOff>37457</xdr:rowOff>
    </xdr:from>
    <xdr:to>
      <xdr:col>1</xdr:col>
      <xdr:colOff>1751808</xdr:colOff>
      <xdr:row>15</xdr:row>
      <xdr:rowOff>190503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50CF7E-2482-4F78-8554-EA19A9B5C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65"/>
        <a:stretch/>
      </xdr:blipFill>
      <xdr:spPr>
        <a:xfrm>
          <a:off x="196587" y="3499114"/>
          <a:ext cx="1555221" cy="13069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365957</xdr:colOff>
      <xdr:row>19</xdr:row>
      <xdr:rowOff>97971</xdr:rowOff>
    </xdr:from>
    <xdr:to>
      <xdr:col>1</xdr:col>
      <xdr:colOff>1921178</xdr:colOff>
      <xdr:row>24</xdr:row>
      <xdr:rowOff>210835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00D63FB-7650-45B7-BA53-71846CA3D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57" y="5867400"/>
          <a:ext cx="1555221" cy="1555221"/>
        </a:xfrm>
        <a:prstGeom prst="rect">
          <a:avLst/>
        </a:prstGeom>
      </xdr:spPr>
    </xdr:pic>
    <xdr:clientData/>
  </xdr:twoCellAnchor>
  <xdr:twoCellAnchor>
    <xdr:from>
      <xdr:col>1</xdr:col>
      <xdr:colOff>62912</xdr:colOff>
      <xdr:row>9</xdr:row>
      <xdr:rowOff>38101</xdr:rowOff>
    </xdr:from>
    <xdr:to>
      <xdr:col>1</xdr:col>
      <xdr:colOff>1970315</xdr:colOff>
      <xdr:row>10</xdr:row>
      <xdr:rowOff>224377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F1A3CE55-0CEB-479E-958A-8E3447E08DF9}"/>
            </a:ext>
          </a:extLst>
        </xdr:cNvPr>
        <xdr:cNvGrpSpPr/>
      </xdr:nvGrpSpPr>
      <xdr:grpSpPr>
        <a:xfrm>
          <a:off x="204426" y="3739243"/>
          <a:ext cx="1907403" cy="480192"/>
          <a:chOff x="171772" y="2922814"/>
          <a:chExt cx="1989043" cy="495301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F07E3E4-3178-4A8B-A121-77931D50D49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0" t="1050" r="-350" b="67565"/>
          <a:stretch/>
        </xdr:blipFill>
        <xdr:spPr>
          <a:xfrm>
            <a:off x="171772" y="2922814"/>
            <a:ext cx="1578159" cy="495301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EAC5A18-6ED4-4824-9353-E4502254BB1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5930" r="18018" b="-1"/>
          <a:stretch/>
        </xdr:blipFill>
        <xdr:spPr>
          <a:xfrm>
            <a:off x="1527045" y="2922814"/>
            <a:ext cx="633770" cy="49530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74443</xdr:colOff>
      <xdr:row>16</xdr:row>
      <xdr:rowOff>114301</xdr:rowOff>
    </xdr:from>
    <xdr:to>
      <xdr:col>1</xdr:col>
      <xdr:colOff>1910442</xdr:colOff>
      <xdr:row>18</xdr:row>
      <xdr:rowOff>59873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2041A58D-5AC0-43A2-A852-DD22EBCF6AB6}"/>
            </a:ext>
          </a:extLst>
        </xdr:cNvPr>
        <xdr:cNvGrpSpPr/>
      </xdr:nvGrpSpPr>
      <xdr:grpSpPr>
        <a:xfrm>
          <a:off x="215957" y="5872843"/>
          <a:ext cx="1835999" cy="533402"/>
          <a:chOff x="205072" y="4931229"/>
          <a:chExt cx="1835999" cy="527958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2A6AC49-6B9D-4AFB-AA81-EE12AF910C1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4843" b="66207"/>
          <a:stretch/>
        </xdr:blipFill>
        <xdr:spPr>
          <a:xfrm>
            <a:off x="205072" y="4933629"/>
            <a:ext cx="1324371" cy="525558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1CF81D71-875D-40F1-8943-402825BF53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437" t="35893" r="17456"/>
          <a:stretch/>
        </xdr:blipFill>
        <xdr:spPr>
          <a:xfrm>
            <a:off x="1513114" y="4931229"/>
            <a:ext cx="527957" cy="52795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92528</xdr:colOff>
      <xdr:row>3</xdr:row>
      <xdr:rowOff>54438</xdr:rowOff>
    </xdr:from>
    <xdr:to>
      <xdr:col>31</xdr:col>
      <xdr:colOff>413657</xdr:colOff>
      <xdr:row>36</xdr:row>
      <xdr:rowOff>87085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24B4AC-CF39-4FC4-8D75-5E87715C8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17</xdr:col>
      <xdr:colOff>29616</xdr:colOff>
      <xdr:row>31</xdr:row>
      <xdr:rowOff>105416</xdr:rowOff>
    </xdr:from>
    <xdr:to>
      <xdr:col>18</xdr:col>
      <xdr:colOff>21771</xdr:colOff>
      <xdr:row>35</xdr:row>
      <xdr:rowOff>21779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D36D244-D951-449C-A5F9-1BA2012DF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0244" y="9619530"/>
          <a:ext cx="645299" cy="656591"/>
        </a:xfrm>
        <a:prstGeom prst="rect">
          <a:avLst/>
        </a:prstGeom>
      </xdr:spPr>
    </xdr:pic>
    <xdr:clientData/>
  </xdr:twoCellAnchor>
  <xdr:twoCellAnchor editAs="oneCell">
    <xdr:from>
      <xdr:col>20</xdr:col>
      <xdr:colOff>405818</xdr:colOff>
      <xdr:row>32</xdr:row>
      <xdr:rowOff>182248</xdr:rowOff>
    </xdr:from>
    <xdr:to>
      <xdr:col>21</xdr:col>
      <xdr:colOff>413658</xdr:colOff>
      <xdr:row>36</xdr:row>
      <xdr:rowOff>6730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1F9156E-4715-4244-8AB8-A29C1D418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65"/>
        <a:stretch/>
      </xdr:blipFill>
      <xdr:spPr>
        <a:xfrm>
          <a:off x="17735876" y="9881420"/>
          <a:ext cx="660982" cy="564710"/>
        </a:xfrm>
        <a:prstGeom prst="rect">
          <a:avLst/>
        </a:prstGeom>
      </xdr:spPr>
    </xdr:pic>
    <xdr:clientData/>
  </xdr:twoCellAnchor>
  <xdr:twoCellAnchor editAs="oneCell">
    <xdr:from>
      <xdr:col>25</xdr:col>
      <xdr:colOff>172416</xdr:colOff>
      <xdr:row>33</xdr:row>
      <xdr:rowOff>137402</xdr:rowOff>
    </xdr:from>
    <xdr:to>
      <xdr:col>25</xdr:col>
      <xdr:colOff>609599</xdr:colOff>
      <xdr:row>36</xdr:row>
      <xdr:rowOff>27063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2F62C63-211B-4110-B968-070347468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8188" y="10021630"/>
          <a:ext cx="437183" cy="444833"/>
        </a:xfrm>
        <a:prstGeom prst="rect">
          <a:avLst/>
        </a:prstGeom>
      </xdr:spPr>
    </xdr:pic>
    <xdr:clientData/>
  </xdr:twoCellAnchor>
  <xdr:twoCellAnchor>
    <xdr:from>
      <xdr:col>18</xdr:col>
      <xdr:colOff>489857</xdr:colOff>
      <xdr:row>32</xdr:row>
      <xdr:rowOff>104699</xdr:rowOff>
    </xdr:from>
    <xdr:to>
      <xdr:col>20</xdr:col>
      <xdr:colOff>185056</xdr:colOff>
      <xdr:row>33</xdr:row>
      <xdr:rowOff>171769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9D0909EC-563A-4152-B533-A83237B1098E}"/>
            </a:ext>
          </a:extLst>
        </xdr:cNvPr>
        <xdr:cNvGrpSpPr/>
      </xdr:nvGrpSpPr>
      <xdr:grpSpPr>
        <a:xfrm>
          <a:off x="16513629" y="9803871"/>
          <a:ext cx="1001485" cy="252126"/>
          <a:chOff x="171772" y="2922814"/>
          <a:chExt cx="1989043" cy="495301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818A36D3-FBBE-48B4-9923-FFC34623B56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0" t="1050" r="-350" b="67565"/>
          <a:stretch/>
        </xdr:blipFill>
        <xdr:spPr>
          <a:xfrm>
            <a:off x="171772" y="2922814"/>
            <a:ext cx="1578159" cy="495301"/>
          </a:xfrm>
          <a:prstGeom prst="rect">
            <a:avLst/>
          </a:prstGeom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A79A6A91-5F14-4F34-A68B-59DBE4BFB4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5930" r="18018" b="-1"/>
          <a:stretch/>
        </xdr:blipFill>
        <xdr:spPr>
          <a:xfrm>
            <a:off x="1527045" y="2922814"/>
            <a:ext cx="633770" cy="495301"/>
          </a:xfrm>
          <a:prstGeom prst="rect">
            <a:avLst/>
          </a:prstGeom>
        </xdr:spPr>
      </xdr:pic>
    </xdr:grpSp>
    <xdr:clientData/>
  </xdr:twoCellAnchor>
  <xdr:twoCellAnchor>
    <xdr:from>
      <xdr:col>22</xdr:col>
      <xdr:colOff>33304</xdr:colOff>
      <xdr:row>33</xdr:row>
      <xdr:rowOff>148243</xdr:rowOff>
    </xdr:from>
    <xdr:to>
      <xdr:col>24</xdr:col>
      <xdr:colOff>141516</xdr:colOff>
      <xdr:row>36</xdr:row>
      <xdr:rowOff>4017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55E07FBC-D1E6-48F5-B873-230DA25AC033}"/>
            </a:ext>
          </a:extLst>
        </xdr:cNvPr>
        <xdr:cNvGrpSpPr/>
      </xdr:nvGrpSpPr>
      <xdr:grpSpPr>
        <a:xfrm>
          <a:off x="18669646" y="10032471"/>
          <a:ext cx="1414498" cy="410946"/>
          <a:chOff x="205072" y="4931229"/>
          <a:chExt cx="1835999" cy="527958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DE19ED95-CDA4-4C0F-A8C4-C05766F11E5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4843" b="66207"/>
          <a:stretch/>
        </xdr:blipFill>
        <xdr:spPr>
          <a:xfrm>
            <a:off x="205072" y="4933629"/>
            <a:ext cx="1324371" cy="525558"/>
          </a:xfrm>
          <a:prstGeom prst="rect">
            <a:avLst/>
          </a:prstGeom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17336641-772F-48ED-AEA4-5513880FBB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437" t="35893" r="17456"/>
          <a:stretch/>
        </xdr:blipFill>
        <xdr:spPr>
          <a:xfrm>
            <a:off x="1513114" y="4931229"/>
            <a:ext cx="527957" cy="527957"/>
          </a:xfrm>
          <a:prstGeom prst="rect">
            <a:avLst/>
          </a:prstGeom>
        </xdr:spPr>
      </xdr:pic>
    </xdr:grpSp>
    <xdr:clientData/>
  </xdr:twoCellAnchor>
  <xdr:twoCellAnchor editAs="oneCell">
    <xdr:from>
      <xdr:col>28</xdr:col>
      <xdr:colOff>381000</xdr:colOff>
      <xdr:row>20</xdr:row>
      <xdr:rowOff>195945</xdr:rowOff>
    </xdr:from>
    <xdr:to>
      <xdr:col>30</xdr:col>
      <xdr:colOff>620486</xdr:colOff>
      <xdr:row>26</xdr:row>
      <xdr:rowOff>3727</xdr:rowOff>
    </xdr:to>
    <xdr:pic>
      <xdr:nvPicPr>
        <xdr:cNvPr id="35" name="Picture 34" descr="Planetary boundary pioneer Johan Rockström awarded 2024 Tyler Prize">
          <a:extLst>
            <a:ext uri="{FF2B5EF4-FFF2-40B4-BE49-F238E27FC236}">
              <a16:creationId xmlns:a16="http://schemas.microsoft.com/office/drawing/2014/main" id="{7FC11CF2-D6F7-4A7E-B8AB-444BBB73F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99" t="16975" r="2753" b="22184"/>
        <a:stretch/>
      </xdr:blipFill>
      <xdr:spPr bwMode="auto">
        <a:xfrm>
          <a:off x="22936200" y="7130145"/>
          <a:ext cx="1545772" cy="146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</xdr:colOff>
      <xdr:row>27</xdr:row>
      <xdr:rowOff>32655</xdr:rowOff>
    </xdr:from>
    <xdr:to>
      <xdr:col>9</xdr:col>
      <xdr:colOff>152400</xdr:colOff>
      <xdr:row>63</xdr:row>
      <xdr:rowOff>1108796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6DF1E-AA35-40E9-B1F7-CE964DBA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56" y="8681355"/>
          <a:ext cx="9737273" cy="7928698"/>
        </a:xfrm>
        <a:prstGeom prst="rect">
          <a:avLst/>
        </a:prstGeom>
      </xdr:spPr>
    </xdr:pic>
    <xdr:clientData/>
  </xdr:twoCellAnchor>
  <xdr:twoCellAnchor editAs="oneCell">
    <xdr:from>
      <xdr:col>1</xdr:col>
      <xdr:colOff>179614</xdr:colOff>
      <xdr:row>3</xdr:row>
      <xdr:rowOff>31371</xdr:rowOff>
    </xdr:from>
    <xdr:to>
      <xdr:col>1</xdr:col>
      <xdr:colOff>1734835</xdr:colOff>
      <xdr:row>8</xdr:row>
      <xdr:rowOff>144237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740865-F2ED-4073-AC57-0D9F4D0F0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5" y="1963585"/>
          <a:ext cx="1555221" cy="1555223"/>
        </a:xfrm>
        <a:prstGeom prst="rect">
          <a:avLst/>
        </a:prstGeom>
      </xdr:spPr>
    </xdr:pic>
    <xdr:clientData/>
  </xdr:twoCellAnchor>
  <xdr:twoCellAnchor editAs="oneCell">
    <xdr:from>
      <xdr:col>1</xdr:col>
      <xdr:colOff>196587</xdr:colOff>
      <xdr:row>11</xdr:row>
      <xdr:rowOff>37457</xdr:rowOff>
    </xdr:from>
    <xdr:to>
      <xdr:col>1</xdr:col>
      <xdr:colOff>1751808</xdr:colOff>
      <xdr:row>15</xdr:row>
      <xdr:rowOff>190503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90667F-140E-47DC-B29E-2D5A6B968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65"/>
        <a:stretch/>
      </xdr:blipFill>
      <xdr:spPr>
        <a:xfrm>
          <a:off x="332658" y="4277443"/>
          <a:ext cx="1555221" cy="1306931"/>
        </a:xfrm>
        <a:prstGeom prst="rect">
          <a:avLst/>
        </a:prstGeom>
      </xdr:spPr>
    </xdr:pic>
    <xdr:clientData/>
  </xdr:twoCellAnchor>
  <xdr:twoCellAnchor editAs="oneCell">
    <xdr:from>
      <xdr:col>1</xdr:col>
      <xdr:colOff>365957</xdr:colOff>
      <xdr:row>19</xdr:row>
      <xdr:rowOff>97971</xdr:rowOff>
    </xdr:from>
    <xdr:to>
      <xdr:col>1</xdr:col>
      <xdr:colOff>1921178</xdr:colOff>
      <xdr:row>24</xdr:row>
      <xdr:rowOff>210835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8E8815-6E9A-47CF-B24A-81A81949A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8" y="6645728"/>
          <a:ext cx="1555221" cy="1555221"/>
        </a:xfrm>
        <a:prstGeom prst="rect">
          <a:avLst/>
        </a:prstGeom>
      </xdr:spPr>
    </xdr:pic>
    <xdr:clientData/>
  </xdr:twoCellAnchor>
  <xdr:twoCellAnchor>
    <xdr:from>
      <xdr:col>1</xdr:col>
      <xdr:colOff>62912</xdr:colOff>
      <xdr:row>9</xdr:row>
      <xdr:rowOff>38101</xdr:rowOff>
    </xdr:from>
    <xdr:to>
      <xdr:col>1</xdr:col>
      <xdr:colOff>1970315</xdr:colOff>
      <xdr:row>10</xdr:row>
      <xdr:rowOff>224377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D82FCC3-3AC3-466A-9B90-C30E893522C0}"/>
            </a:ext>
          </a:extLst>
        </xdr:cNvPr>
        <xdr:cNvGrpSpPr/>
      </xdr:nvGrpSpPr>
      <xdr:grpSpPr>
        <a:xfrm>
          <a:off x="204426" y="3739243"/>
          <a:ext cx="1907403" cy="480192"/>
          <a:chOff x="171772" y="2922814"/>
          <a:chExt cx="1989043" cy="49530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E737A0B6-A068-4CF8-97FB-46F17F28AC5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0" t="1050" r="-350" b="67565"/>
          <a:stretch/>
        </xdr:blipFill>
        <xdr:spPr>
          <a:xfrm>
            <a:off x="171772" y="2922814"/>
            <a:ext cx="1578159" cy="495301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276534C-5E2C-428F-964F-8AE602166DF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5930" r="18018" b="-1"/>
          <a:stretch/>
        </xdr:blipFill>
        <xdr:spPr>
          <a:xfrm>
            <a:off x="1527045" y="2922814"/>
            <a:ext cx="633770" cy="49530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74443</xdr:colOff>
      <xdr:row>16</xdr:row>
      <xdr:rowOff>114301</xdr:rowOff>
    </xdr:from>
    <xdr:to>
      <xdr:col>1</xdr:col>
      <xdr:colOff>1910442</xdr:colOff>
      <xdr:row>18</xdr:row>
      <xdr:rowOff>59873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A8BB5716-A13E-4FAD-90B6-5E35981745EC}"/>
            </a:ext>
          </a:extLst>
        </xdr:cNvPr>
        <xdr:cNvGrpSpPr/>
      </xdr:nvGrpSpPr>
      <xdr:grpSpPr>
        <a:xfrm>
          <a:off x="215957" y="5872843"/>
          <a:ext cx="1835999" cy="533402"/>
          <a:chOff x="205072" y="4931229"/>
          <a:chExt cx="1835999" cy="527958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A55D247E-5EA8-48F7-8354-450AE41525C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4843" b="66207"/>
          <a:stretch/>
        </xdr:blipFill>
        <xdr:spPr>
          <a:xfrm>
            <a:off x="205072" y="4933629"/>
            <a:ext cx="1324371" cy="525558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F0B7AF52-F784-4176-BD01-0B27F2F0FB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437" t="35893" r="17456"/>
          <a:stretch/>
        </xdr:blipFill>
        <xdr:spPr>
          <a:xfrm>
            <a:off x="1513114" y="4931229"/>
            <a:ext cx="527957" cy="52795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92528</xdr:colOff>
      <xdr:row>3</xdr:row>
      <xdr:rowOff>54438</xdr:rowOff>
    </xdr:from>
    <xdr:to>
      <xdr:col>31</xdr:col>
      <xdr:colOff>413657</xdr:colOff>
      <xdr:row>36</xdr:row>
      <xdr:rowOff>87085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0232A9-BA03-45C8-A0E7-91EBC14DB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17</xdr:col>
      <xdr:colOff>29616</xdr:colOff>
      <xdr:row>31</xdr:row>
      <xdr:rowOff>105416</xdr:rowOff>
    </xdr:from>
    <xdr:to>
      <xdr:col>18</xdr:col>
      <xdr:colOff>21771</xdr:colOff>
      <xdr:row>35</xdr:row>
      <xdr:rowOff>21779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AD60CB3-1673-4D82-B2F6-630C97661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9359" y="9494345"/>
          <a:ext cx="645298" cy="656591"/>
        </a:xfrm>
        <a:prstGeom prst="rect">
          <a:avLst/>
        </a:prstGeom>
      </xdr:spPr>
    </xdr:pic>
    <xdr:clientData/>
  </xdr:twoCellAnchor>
  <xdr:twoCellAnchor editAs="oneCell">
    <xdr:from>
      <xdr:col>20</xdr:col>
      <xdr:colOff>405818</xdr:colOff>
      <xdr:row>32</xdr:row>
      <xdr:rowOff>182248</xdr:rowOff>
    </xdr:from>
    <xdr:to>
      <xdr:col>21</xdr:col>
      <xdr:colOff>413658</xdr:colOff>
      <xdr:row>36</xdr:row>
      <xdr:rowOff>6730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617FAE3-C3EE-429B-9218-84D5A124E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65"/>
        <a:stretch/>
      </xdr:blipFill>
      <xdr:spPr>
        <a:xfrm>
          <a:off x="17724989" y="9756234"/>
          <a:ext cx="660983" cy="564710"/>
        </a:xfrm>
        <a:prstGeom prst="rect">
          <a:avLst/>
        </a:prstGeom>
      </xdr:spPr>
    </xdr:pic>
    <xdr:clientData/>
  </xdr:twoCellAnchor>
  <xdr:twoCellAnchor editAs="oneCell">
    <xdr:from>
      <xdr:col>25</xdr:col>
      <xdr:colOff>172416</xdr:colOff>
      <xdr:row>33</xdr:row>
      <xdr:rowOff>137402</xdr:rowOff>
    </xdr:from>
    <xdr:to>
      <xdr:col>25</xdr:col>
      <xdr:colOff>609599</xdr:colOff>
      <xdr:row>36</xdr:row>
      <xdr:rowOff>27063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2A51992-1626-4025-9735-CDE76C230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7302" y="9896445"/>
          <a:ext cx="437183" cy="444832"/>
        </a:xfrm>
        <a:prstGeom prst="rect">
          <a:avLst/>
        </a:prstGeom>
      </xdr:spPr>
    </xdr:pic>
    <xdr:clientData/>
  </xdr:twoCellAnchor>
  <xdr:twoCellAnchor>
    <xdr:from>
      <xdr:col>18</xdr:col>
      <xdr:colOff>489857</xdr:colOff>
      <xdr:row>32</xdr:row>
      <xdr:rowOff>104699</xdr:rowOff>
    </xdr:from>
    <xdr:to>
      <xdr:col>20</xdr:col>
      <xdr:colOff>185056</xdr:colOff>
      <xdr:row>33</xdr:row>
      <xdr:rowOff>171769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1D291A25-0B47-4A7F-B814-599C094E5FFE}"/>
            </a:ext>
          </a:extLst>
        </xdr:cNvPr>
        <xdr:cNvGrpSpPr/>
      </xdr:nvGrpSpPr>
      <xdr:grpSpPr>
        <a:xfrm>
          <a:off x="16513629" y="9803871"/>
          <a:ext cx="1001485" cy="252126"/>
          <a:chOff x="171772" y="2922814"/>
          <a:chExt cx="1989043" cy="495301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DCF772A9-F1A4-4611-87E9-844FE0055D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0" t="1050" r="-350" b="67565"/>
          <a:stretch/>
        </xdr:blipFill>
        <xdr:spPr>
          <a:xfrm>
            <a:off x="171772" y="2922814"/>
            <a:ext cx="1578159" cy="495301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FCDC6D3A-D30E-46A9-AC2F-2792EFAACA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5930" r="18018" b="-1"/>
          <a:stretch/>
        </xdr:blipFill>
        <xdr:spPr>
          <a:xfrm>
            <a:off x="1527045" y="2922814"/>
            <a:ext cx="633770" cy="495301"/>
          </a:xfrm>
          <a:prstGeom prst="rect">
            <a:avLst/>
          </a:prstGeom>
        </xdr:spPr>
      </xdr:pic>
    </xdr:grpSp>
    <xdr:clientData/>
  </xdr:twoCellAnchor>
  <xdr:twoCellAnchor>
    <xdr:from>
      <xdr:col>22</xdr:col>
      <xdr:colOff>33304</xdr:colOff>
      <xdr:row>33</xdr:row>
      <xdr:rowOff>148243</xdr:rowOff>
    </xdr:from>
    <xdr:to>
      <xdr:col>24</xdr:col>
      <xdr:colOff>141516</xdr:colOff>
      <xdr:row>36</xdr:row>
      <xdr:rowOff>4017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FE5C72B-99B0-4429-A3A6-03FB5087365B}"/>
            </a:ext>
          </a:extLst>
        </xdr:cNvPr>
        <xdr:cNvGrpSpPr/>
      </xdr:nvGrpSpPr>
      <xdr:grpSpPr>
        <a:xfrm>
          <a:off x="18669646" y="10032471"/>
          <a:ext cx="1414498" cy="410946"/>
          <a:chOff x="205072" y="4931229"/>
          <a:chExt cx="1835999" cy="527958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DF91A59F-EF65-4965-ADBC-591A648C7D6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4843" b="66207"/>
          <a:stretch/>
        </xdr:blipFill>
        <xdr:spPr>
          <a:xfrm>
            <a:off x="205072" y="4933629"/>
            <a:ext cx="1324371" cy="525558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697FF434-D23E-40C9-9B11-6BC8F5FF5D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437" t="35893" r="17456"/>
          <a:stretch/>
        </xdr:blipFill>
        <xdr:spPr>
          <a:xfrm>
            <a:off x="1513114" y="4931229"/>
            <a:ext cx="527957" cy="527957"/>
          </a:xfrm>
          <a:prstGeom prst="rect">
            <a:avLst/>
          </a:prstGeom>
        </xdr:spPr>
      </xdr:pic>
    </xdr:grpSp>
    <xdr:clientData/>
  </xdr:twoCellAnchor>
  <xdr:twoCellAnchor editAs="oneCell">
    <xdr:from>
      <xdr:col>28</xdr:col>
      <xdr:colOff>381000</xdr:colOff>
      <xdr:row>20</xdr:row>
      <xdr:rowOff>195945</xdr:rowOff>
    </xdr:from>
    <xdr:to>
      <xdr:col>30</xdr:col>
      <xdr:colOff>620486</xdr:colOff>
      <xdr:row>26</xdr:row>
      <xdr:rowOff>3727</xdr:rowOff>
    </xdr:to>
    <xdr:pic>
      <xdr:nvPicPr>
        <xdr:cNvPr id="22" name="Picture 21" descr="Planetary boundary pioneer Johan Rockström awarded 2024 Tyler Prize">
          <a:extLst>
            <a:ext uri="{FF2B5EF4-FFF2-40B4-BE49-F238E27FC236}">
              <a16:creationId xmlns:a16="http://schemas.microsoft.com/office/drawing/2014/main" id="{9EC817E4-14A3-48AF-9275-17E8F3B269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99" t="16975" r="2753" b="22184"/>
        <a:stretch/>
      </xdr:blipFill>
      <xdr:spPr bwMode="auto">
        <a:xfrm>
          <a:off x="22925314" y="7032174"/>
          <a:ext cx="1545772" cy="1435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3:N26" totalsRowCount="1">
  <autoFilter ref="C3:N25" xr:uid="{00000000-0009-0000-0100-000001000000}"/>
  <sortState xmlns:xlrd2="http://schemas.microsoft.com/office/spreadsheetml/2017/richdata2" ref="C4:M25">
    <sortCondition ref="C3:C25"/>
  </sortState>
  <tableColumns count="12">
    <tableColumn id="1" xr3:uid="{00000000-0010-0000-0000-000001000000}" name="SDG" dataDxfId="23"/>
    <tableColumn id="2" xr3:uid="{00000000-0010-0000-0000-000002000000}" name="SimaPro Recipe 2016 (H) end point normalized result" dataDxfId="22"/>
    <tableColumn id="3" xr3:uid="{00000000-0010-0000-0000-000003000000}" name="Climate Change" dataDxfId="21"/>
    <tableColumn id="4" xr3:uid="{00000000-0010-0000-0000-000004000000}" name="Biosphere Integrity (biodiversity loss and species extinction)" dataDxfId="20"/>
    <tableColumn id="5" xr3:uid="{00000000-0010-0000-0000-000005000000}" name="Stratospheric Ozone Depletion" dataDxfId="19"/>
    <tableColumn id="6" xr3:uid="{00000000-0010-0000-0000-000006000000}" name="Ocean Acidification" dataDxfId="18"/>
    <tableColumn id="7" xr3:uid="{00000000-0010-0000-0000-000007000000}" name="Biogeochemical Flows (phosphorus and nitrogen cycles)" dataDxfId="17"/>
    <tableColumn id="8" xr3:uid="{00000000-0010-0000-0000-000008000000}" name="Land-System Change (e.g., deforestation)" dataDxfId="16"/>
    <tableColumn id="9" xr3:uid="{00000000-0010-0000-0000-000009000000}" name="Freshwater Use" dataDxfId="15"/>
    <tableColumn id="10" xr3:uid="{00000000-0010-0000-0000-00000A000000}" name="Atmospheric Aerosol Loading (microscopic particles in the atmosphere that affect climate and living organisms)" dataDxfId="14"/>
    <tableColumn id="11" xr3:uid="{00000000-0010-0000-0000-00000B000000}" name="Novel Entities" dataDxfId="13"/>
    <tableColumn id="12" xr3:uid="{3FE446F4-3A6C-47E2-B511-7FBF876FF6B0}" name="SimaPro ReCiPe 2016 (H) end point normalization results" dataDxfId="12">
      <calculatedColumnFormula>VLOOKUP($D4, 'Data-incumbent'!$A$9:$B$30, 2, FALSE)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0F99A6-4C56-4930-A93A-5D46930F42B7}" name="Table14" displayName="Table14" ref="C3:N26" totalsRowCount="1">
  <autoFilter ref="C3:N25" xr:uid="{00000000-0009-0000-0100-000001000000}"/>
  <sortState xmlns:xlrd2="http://schemas.microsoft.com/office/spreadsheetml/2017/richdata2" ref="C4:M25">
    <sortCondition ref="C3:C25"/>
  </sortState>
  <tableColumns count="12">
    <tableColumn id="1" xr3:uid="{E7DBABAF-1AB1-412F-84CC-909F7E357E29}" name="SDG" dataDxfId="11"/>
    <tableColumn id="2" xr3:uid="{1C2A73EB-8860-449C-BFBA-5B5E7D6C8765}" name="SimaPro Recipe 2016 (H) end point normalized result" dataDxfId="10"/>
    <tableColumn id="3" xr3:uid="{1AC03FF9-61B3-4C46-8025-815ECD82A8E0}" name="Climate Change" dataDxfId="9"/>
    <tableColumn id="4" xr3:uid="{4037CDBE-B72A-4F83-930E-C3B01D92CBB6}" name="Biosphere Integrity (biodiversity loss and species extinction)" dataDxfId="8"/>
    <tableColumn id="5" xr3:uid="{10D2B6E9-E7D5-45B0-A713-4A983F21F747}" name="Stratospheric Ozone Depletion" dataDxfId="7"/>
    <tableColumn id="6" xr3:uid="{8440E340-85DC-43B9-9D97-6DE2BE8DE253}" name="Ocean Acidification" dataDxfId="6"/>
    <tableColumn id="7" xr3:uid="{8ADD4702-6C4C-446C-8D33-921450609287}" name="Biogeochemical Flows (phosphorus and nitrogen cycles)" dataDxfId="5"/>
    <tableColumn id="8" xr3:uid="{C3AB0490-D09F-4924-8C07-5E1634326EE7}" name="Land-System Change (e.g., deforestation)" dataDxfId="4"/>
    <tableColumn id="9" xr3:uid="{7CEE020E-5BBE-43B0-B049-8B0CFF7C6B1C}" name="Freshwater Use" dataDxfId="3"/>
    <tableColumn id="10" xr3:uid="{F0F16A72-122D-400A-B2B7-68E51DC3C8A1}" name="Atmospheric Aerosol Loading (microscopic particles in the atmosphere that affect climate and living organisms)" dataDxfId="2"/>
    <tableColumn id="11" xr3:uid="{6145D8B0-E05C-4A35-9C13-89F813647ECD}" name="Novel Entities" dataDxfId="1"/>
    <tableColumn id="12" xr3:uid="{A009F67B-64A1-4F6D-9E6A-D347EEF029D7}" name="SimaPro ReCiPe 2016 (H) end point normalization results" dataDxfId="0">
      <calculatedColumnFormula>VLOOKUP($D4, 'Data-new'!$A$9:$C$30, 2, FALSE)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5"/>
  <sheetViews>
    <sheetView zoomScale="50" zoomScaleNormal="50" workbookViewId="0">
      <pane ySplit="3" topLeftCell="A4" activePane="bottomLeft" state="frozenSplit"/>
      <selection pane="bottomLeft" activeCell="AH26" sqref="AH26"/>
    </sheetView>
  </sheetViews>
  <sheetFormatPr defaultRowHeight="14.6" x14ac:dyDescent="0.4"/>
  <cols>
    <col min="1" max="1" width="1.921875" customWidth="1"/>
    <col min="2" max="2" width="31.69140625" customWidth="1"/>
    <col min="4" max="4" width="50.3828125" customWidth="1"/>
    <col min="5" max="13" width="9.07421875" style="4" customWidth="1"/>
    <col min="14" max="14" width="14.4609375" customWidth="1"/>
  </cols>
  <sheetData>
    <row r="1" spans="2:14" x14ac:dyDescent="0.4">
      <c r="E1" s="54" t="s">
        <v>3</v>
      </c>
      <c r="F1" s="54"/>
      <c r="G1" s="54"/>
      <c r="H1" s="54"/>
      <c r="I1" s="54"/>
      <c r="J1" s="54"/>
      <c r="K1" s="54"/>
      <c r="L1" s="54"/>
      <c r="M1" s="54"/>
    </row>
    <row r="2" spans="2:14" ht="15" customHeight="1" x14ac:dyDescent="0.4">
      <c r="B2" s="35" t="s">
        <v>32</v>
      </c>
      <c r="C2" s="35" t="s">
        <v>33</v>
      </c>
      <c r="E2" s="34">
        <f>SUM(Table1[Climate Change])</f>
        <v>2.2163604415026015</v>
      </c>
      <c r="F2" s="34">
        <f>SUM(Table1[Biosphere Integrity (biodiversity loss and species extinction)])</f>
        <v>2.2974331819431546</v>
      </c>
      <c r="G2" s="34">
        <f>SUM(Table1[Stratospheric Ozone Depletion])</f>
        <v>6.7097909729638193E-4</v>
      </c>
      <c r="H2" s="34">
        <f>SUM(Table1[Ocean Acidification])</f>
        <v>2.0714893591528827</v>
      </c>
      <c r="I2" s="34">
        <f>SUM(Table1[Biogeochemical Flows (phosphorus and nitrogen cycles)])</f>
        <v>0.21659791583810195</v>
      </c>
      <c r="J2" s="34">
        <f>SUM(Table1[Land-System Change (e.g., deforestation)])</f>
        <v>0.18656751369193905</v>
      </c>
      <c r="K2" s="34">
        <f>SUM(Table1[Freshwater Use])</f>
        <v>0.16682926577796403</v>
      </c>
      <c r="L2" s="34">
        <f>SUM(Table1[Atmospheric Aerosol Loading (microscopic particles in the atmosphere that affect climate and living organisms)])</f>
        <v>3.3702995292181677</v>
      </c>
      <c r="M2" s="34">
        <f>SUM(Table1[Novel Entities])</f>
        <v>16.783349626652541</v>
      </c>
      <c r="N2" t="s">
        <v>93</v>
      </c>
    </row>
    <row r="3" spans="2:14" ht="122.6" customHeight="1" thickBot="1" x14ac:dyDescent="0.8">
      <c r="B3" s="20" t="s">
        <v>34</v>
      </c>
      <c r="C3" s="3" t="s">
        <v>2</v>
      </c>
      <c r="D3" s="20" t="s">
        <v>35</v>
      </c>
      <c r="E3" s="21" t="s">
        <v>22</v>
      </c>
      <c r="F3" s="21" t="s">
        <v>31</v>
      </c>
      <c r="G3" s="21" t="s">
        <v>23</v>
      </c>
      <c r="H3" s="21" t="s">
        <v>24</v>
      </c>
      <c r="I3" s="21" t="s">
        <v>25</v>
      </c>
      <c r="J3" s="21" t="s">
        <v>26</v>
      </c>
      <c r="K3" s="21" t="s">
        <v>27</v>
      </c>
      <c r="L3" s="21" t="s">
        <v>28</v>
      </c>
      <c r="M3" s="21" t="s">
        <v>30</v>
      </c>
      <c r="N3" s="31" t="s">
        <v>92</v>
      </c>
    </row>
    <row r="4" spans="2:14" ht="22.85" customHeight="1" x14ac:dyDescent="0.4">
      <c r="B4" s="55">
        <f>SUM(E4:M9)</f>
        <v>20.09819284112379</v>
      </c>
      <c r="C4" s="10">
        <v>3</v>
      </c>
      <c r="D4" s="10" t="s">
        <v>42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7">
        <f>Table1[[#This Row],[SimaPro ReCiPe 2016 (H) end point normalization results]]</f>
        <v>3.3458316744540793</v>
      </c>
      <c r="M4" s="38">
        <v>0</v>
      </c>
      <c r="N4" s="30">
        <f>VLOOKUP($D4, 'Data-incumbent'!$A$9:$B$30, 2, FALSE)</f>
        <v>3.3458316744540793</v>
      </c>
    </row>
    <row r="5" spans="2:14" ht="22.85" customHeight="1" x14ac:dyDescent="0.4">
      <c r="B5" s="56"/>
      <c r="C5" s="11">
        <v>3</v>
      </c>
      <c r="D5" s="11" t="s">
        <v>40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40">
        <f>Table1[[#This Row],[SimaPro ReCiPe 2016 (H) end point normalization results]]</f>
        <v>1.6931664064971043E-3</v>
      </c>
      <c r="N5" s="30">
        <f>VLOOKUP($D5, 'Data-incumbent'!$A$9:$B$30, 2, FALSE)</f>
        <v>1.6931664064971043E-3</v>
      </c>
    </row>
    <row r="6" spans="2:14" ht="22.85" customHeight="1" x14ac:dyDescent="0.4">
      <c r="B6" s="56"/>
      <c r="C6" s="11">
        <v>3</v>
      </c>
      <c r="D6" s="11" t="s">
        <v>41</v>
      </c>
      <c r="E6" s="39">
        <v>0</v>
      </c>
      <c r="F6" s="41">
        <f>Table1[[#This Row],[SimaPro ReCiPe 2016 (H) end point normalization results]]</f>
        <v>1.0448779016040655E-2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40">
        <f>Table1[[#This Row],[SimaPro ReCiPe 2016 (H) end point normalization results]]</f>
        <v>1.0448779016040655E-2</v>
      </c>
      <c r="N6" s="30">
        <f>VLOOKUP($D6, 'Data-incumbent'!$A$9:$B$30, 2, FALSE)</f>
        <v>1.0448779016040655E-2</v>
      </c>
    </row>
    <row r="7" spans="2:14" ht="22.85" customHeight="1" x14ac:dyDescent="0.4">
      <c r="B7" s="56"/>
      <c r="C7" s="11">
        <v>3</v>
      </c>
      <c r="D7" s="11" t="s">
        <v>50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40">
        <f>Table1[[#This Row],[SimaPro ReCiPe 2016 (H) end point normalization results]]</f>
        <v>1.503391507826799</v>
      </c>
      <c r="N7" s="30">
        <f>VLOOKUP($D7, 'Data-incumbent'!$A$9:$B$30, 2, FALSE)</f>
        <v>1.503391507826799</v>
      </c>
    </row>
    <row r="8" spans="2:14" ht="22.85" customHeight="1" x14ac:dyDescent="0.4">
      <c r="B8" s="56"/>
      <c r="C8" s="11">
        <v>3</v>
      </c>
      <c r="D8" s="11" t="s">
        <v>51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40">
        <f>Table1[[#This Row],[SimaPro ReCiPe 2016 (H) end point normalization results]]</f>
        <v>15.206772188405051</v>
      </c>
      <c r="N8" s="30">
        <f>VLOOKUP($D8, 'Data-incumbent'!$A$9:$B$30, 2, FALSE)</f>
        <v>15.206772188405051</v>
      </c>
    </row>
    <row r="9" spans="2:14" ht="22.85" customHeight="1" thickBot="1" x14ac:dyDescent="0.45">
      <c r="B9" s="57"/>
      <c r="C9" s="12">
        <v>3</v>
      </c>
      <c r="D9" s="12" t="s">
        <v>53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3">
        <f>Table1[[#This Row],[SimaPro ReCiPe 2016 (H) end point normalization results]]</f>
        <v>1.9606745999282447E-2</v>
      </c>
      <c r="L9" s="42">
        <v>0</v>
      </c>
      <c r="M9" s="44">
        <v>0</v>
      </c>
      <c r="N9" s="30">
        <f>VLOOKUP($D9, 'Data-incumbent'!$A$9:$B$30, 2, FALSE)</f>
        <v>1.9606745999282447E-2</v>
      </c>
    </row>
    <row r="10" spans="2:14" ht="22.85" customHeight="1" x14ac:dyDescent="0.4">
      <c r="B10" s="58">
        <f>SUM(E10:M11)</f>
        <v>0.14628385339535196</v>
      </c>
      <c r="C10" s="8">
        <v>6</v>
      </c>
      <c r="D10" s="8" t="s">
        <v>48</v>
      </c>
      <c r="E10" s="36">
        <v>0</v>
      </c>
      <c r="F10" s="37">
        <f>Table1[[#This Row],[SimaPro ReCiPe 2016 (H) end point normalization results]]</f>
        <v>4.8761072026155976E-2</v>
      </c>
      <c r="G10" s="36">
        <v>0</v>
      </c>
      <c r="H10" s="36">
        <v>0</v>
      </c>
      <c r="I10" s="37">
        <f>Table1[[#This Row],[SimaPro ReCiPe 2016 (H) end point normalization results]]</f>
        <v>4.8761072026155976E-2</v>
      </c>
      <c r="J10" s="36">
        <v>0</v>
      </c>
      <c r="K10" s="36">
        <v>0</v>
      </c>
      <c r="L10" s="36">
        <v>0</v>
      </c>
      <c r="M10" s="45">
        <f>Table1[[#This Row],[SimaPro ReCiPe 2016 (H) end point normalization results]]</f>
        <v>4.8761072026155976E-2</v>
      </c>
      <c r="N10" s="30">
        <f>VLOOKUP($D10, 'Data-incumbent'!$A$9:$B$30, 2, FALSE)</f>
        <v>4.8761072026155976E-2</v>
      </c>
    </row>
    <row r="11" spans="2:14" ht="22.85" customHeight="1" thickBot="1" x14ac:dyDescent="0.45">
      <c r="B11" s="59"/>
      <c r="C11" s="9">
        <v>6</v>
      </c>
      <c r="D11" s="9" t="s">
        <v>55</v>
      </c>
      <c r="E11" s="42">
        <v>0</v>
      </c>
      <c r="F11" s="43">
        <f>Table1[[#This Row],[SimaPro ReCiPe 2016 (H) end point normalization results]]</f>
        <v>3.186584420233026E-7</v>
      </c>
      <c r="G11" s="42">
        <v>0</v>
      </c>
      <c r="H11" s="42">
        <v>0</v>
      </c>
      <c r="I11" s="42">
        <v>0</v>
      </c>
      <c r="J11" s="42">
        <v>0</v>
      </c>
      <c r="K11" s="43">
        <f>Table1[[#This Row],[SimaPro ReCiPe 2016 (H) end point normalization results]]</f>
        <v>3.186584420233026E-7</v>
      </c>
      <c r="L11" s="42">
        <v>0</v>
      </c>
      <c r="M11" s="44">
        <v>0</v>
      </c>
      <c r="N11" s="30">
        <f>VLOOKUP($D11, 'Data-incumbent'!$A$9:$B$30, 2, FALSE)</f>
        <v>3.186584420233026E-7</v>
      </c>
    </row>
    <row r="12" spans="2:14" ht="22.85" customHeight="1" x14ac:dyDescent="0.4">
      <c r="B12" s="60">
        <f>SUM(E12:M16)</f>
        <v>6.5213534374115021</v>
      </c>
      <c r="C12" s="5">
        <v>13</v>
      </c>
      <c r="D12" s="5" t="s">
        <v>0</v>
      </c>
      <c r="E12" s="37">
        <f>Table1[[#This Row],[SimaPro ReCiPe 2016 (H) end point normalization results]]</f>
        <v>0.10207146028518632</v>
      </c>
      <c r="F12" s="36">
        <v>0</v>
      </c>
      <c r="G12" s="36">
        <v>0</v>
      </c>
      <c r="H12" s="36">
        <v>0</v>
      </c>
      <c r="I12" s="36">
        <v>0</v>
      </c>
      <c r="J12" s="37">
        <f>Table1[[#This Row],[SimaPro ReCiPe 2016 (H) end point normalization results]]</f>
        <v>0.10207146028518632</v>
      </c>
      <c r="K12" s="37">
        <f>Table1[[#This Row],[SimaPro ReCiPe 2016 (H) end point normalization results]]</f>
        <v>0.10207146028518632</v>
      </c>
      <c r="L12" s="36">
        <v>0</v>
      </c>
      <c r="M12" s="38">
        <v>0</v>
      </c>
      <c r="N12" s="30">
        <f>VLOOKUP($D12, 'Data-incumbent'!$A$9:$B$30, 2, FALSE)</f>
        <v>0.10207146028518632</v>
      </c>
    </row>
    <row r="13" spans="2:14" ht="22.85" customHeight="1" x14ac:dyDescent="0.4">
      <c r="B13" s="61"/>
      <c r="C13" s="6">
        <v>13</v>
      </c>
      <c r="D13" s="6" t="s">
        <v>36</v>
      </c>
      <c r="E13" s="41">
        <f>Table1[[#This Row],[SimaPro ReCiPe 2016 (H) end point normalization results]]</f>
        <v>1.974870936504747</v>
      </c>
      <c r="F13" s="41">
        <f>Table1[[#This Row],[SimaPro ReCiPe 2016 (H) end point normalization results]]</f>
        <v>1.974870936504747</v>
      </c>
      <c r="G13" s="39">
        <v>0</v>
      </c>
      <c r="H13" s="41">
        <f>Table1[[#This Row],[SimaPro ReCiPe 2016 (H) end point normalization results]]</f>
        <v>1.974870936504747</v>
      </c>
      <c r="I13" s="39">
        <v>0</v>
      </c>
      <c r="J13" s="39">
        <v>0</v>
      </c>
      <c r="K13" s="39">
        <v>0</v>
      </c>
      <c r="L13" s="39">
        <v>0</v>
      </c>
      <c r="M13" s="46">
        <v>0</v>
      </c>
      <c r="N13" s="30">
        <f>VLOOKUP($D13, 'Data-incumbent'!$A$9:$B$30, 2, FALSE)</f>
        <v>1.974870936504747</v>
      </c>
    </row>
    <row r="14" spans="2:14" ht="22.85" customHeight="1" x14ac:dyDescent="0.4">
      <c r="B14" s="61"/>
      <c r="C14" s="6">
        <v>13</v>
      </c>
      <c r="D14" s="6" t="s">
        <v>37</v>
      </c>
      <c r="E14" s="41">
        <f>Table1[[#This Row],[SimaPro ReCiPe 2016 (H) end point normalization results]]</f>
        <v>9.6615783900853944E-2</v>
      </c>
      <c r="F14" s="41">
        <f>Table1[[#This Row],[SimaPro ReCiPe 2016 (H) end point normalization results]]</f>
        <v>9.6615783900853944E-2</v>
      </c>
      <c r="G14" s="39">
        <v>0</v>
      </c>
      <c r="H14" s="41">
        <f>Table1[[#This Row],[SimaPro ReCiPe 2016 (H) end point normalization results]]</f>
        <v>9.6615783900853944E-2</v>
      </c>
      <c r="I14" s="39">
        <v>0</v>
      </c>
      <c r="J14" s="39">
        <v>0</v>
      </c>
      <c r="K14" s="39">
        <v>0</v>
      </c>
      <c r="L14" s="39">
        <v>0</v>
      </c>
      <c r="M14" s="46">
        <v>0</v>
      </c>
      <c r="N14" s="30">
        <f>VLOOKUP($D14, 'Data-incumbent'!$A$9:$B$30, 2, FALSE)</f>
        <v>9.6615783900853944E-2</v>
      </c>
    </row>
    <row r="15" spans="2:14" ht="22.85" customHeight="1" x14ac:dyDescent="0.4">
      <c r="B15" s="61"/>
      <c r="C15" s="6">
        <v>13</v>
      </c>
      <c r="D15" s="6" t="s">
        <v>38</v>
      </c>
      <c r="E15" s="41">
        <f>Table1[[#This Row],[SimaPro ReCiPe 2016 (H) end point normalization results]]</f>
        <v>2.6387472814875332E-6</v>
      </c>
      <c r="F15" s="41">
        <f>Table1[[#This Row],[SimaPro ReCiPe 2016 (H) end point normalization results]]</f>
        <v>2.6387472814875332E-6</v>
      </c>
      <c r="G15" s="39">
        <v>0</v>
      </c>
      <c r="H15" s="41">
        <f>Table1[[#This Row],[SimaPro ReCiPe 2016 (H) end point normalization results]]</f>
        <v>2.6387472814875332E-6</v>
      </c>
      <c r="I15" s="39">
        <v>0</v>
      </c>
      <c r="J15" s="39">
        <v>0</v>
      </c>
      <c r="K15" s="39">
        <v>0</v>
      </c>
      <c r="L15" s="39">
        <v>0</v>
      </c>
      <c r="M15" s="46">
        <v>0</v>
      </c>
      <c r="N15" s="30">
        <f>VLOOKUP($D15, 'Data-incumbent'!$A$9:$B$30, 2, FALSE)</f>
        <v>2.6387472814875332E-6</v>
      </c>
    </row>
    <row r="16" spans="2:14" ht="22.85" customHeight="1" thickBot="1" x14ac:dyDescent="0.45">
      <c r="B16" s="62"/>
      <c r="C16" s="7">
        <v>13</v>
      </c>
      <c r="D16" s="7" t="s">
        <v>39</v>
      </c>
      <c r="E16" s="42">
        <v>0</v>
      </c>
      <c r="F16" s="42">
        <v>0</v>
      </c>
      <c r="G16" s="43">
        <f>Table1[[#This Row],[SimaPro ReCiPe 2016 (H) end point normalization results]]</f>
        <v>6.7097909729638193E-4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4">
        <v>0</v>
      </c>
      <c r="N16" s="30">
        <f>VLOOKUP($D16, 'Data-incumbent'!$A$9:$B$30, 2, FALSE)</f>
        <v>6.7097909729638193E-4</v>
      </c>
    </row>
    <row r="17" spans="2:14" ht="22.85" customHeight="1" x14ac:dyDescent="0.4">
      <c r="B17" s="63">
        <f>SUM(E17:M19)</f>
        <v>0.17691952899744964</v>
      </c>
      <c r="C17" s="13">
        <v>14</v>
      </c>
      <c r="D17" s="13" t="s">
        <v>45</v>
      </c>
      <c r="E17" s="36">
        <v>0</v>
      </c>
      <c r="F17" s="37">
        <f>Table1[[#This Row],[SimaPro ReCiPe 2016 (H) end point normalization results]]</f>
        <v>8.3572535703866885E-2</v>
      </c>
      <c r="G17" s="36">
        <v>0</v>
      </c>
      <c r="H17" s="36">
        <v>0</v>
      </c>
      <c r="I17" s="37">
        <f>Table1[[#This Row],[SimaPro ReCiPe 2016 (H) end point normalization results]]</f>
        <v>8.3572535703866885E-2</v>
      </c>
      <c r="J17" s="36">
        <v>0</v>
      </c>
      <c r="K17" s="36">
        <v>0</v>
      </c>
      <c r="L17" s="36">
        <v>0</v>
      </c>
      <c r="M17" s="38">
        <v>0</v>
      </c>
      <c r="N17" s="30">
        <f>VLOOKUP($D17, 'Data-incumbent'!$A$9:$B$30, 2, FALSE)</f>
        <v>8.3572535703866885E-2</v>
      </c>
    </row>
    <row r="18" spans="2:14" ht="22.85" customHeight="1" x14ac:dyDescent="0.4">
      <c r="B18" s="64"/>
      <c r="C18" s="14">
        <v>14</v>
      </c>
      <c r="D18" s="14" t="s">
        <v>46</v>
      </c>
      <c r="E18" s="39">
        <v>0</v>
      </c>
      <c r="F18" s="41">
        <f>Table1[[#This Row],[SimaPro ReCiPe 2016 (H) end point normalization results]]</f>
        <v>3.6740518658016395E-6</v>
      </c>
      <c r="G18" s="39">
        <v>0</v>
      </c>
      <c r="H18" s="39">
        <v>0</v>
      </c>
      <c r="I18" s="41">
        <f>Table1[[#This Row],[SimaPro ReCiPe 2016 (H) end point normalization results]]</f>
        <v>3.6740518658016395E-6</v>
      </c>
      <c r="J18" s="39">
        <v>0</v>
      </c>
      <c r="K18" s="39">
        <v>0</v>
      </c>
      <c r="L18" s="39">
        <v>0</v>
      </c>
      <c r="M18" s="46">
        <v>0</v>
      </c>
      <c r="N18" s="30">
        <f>VLOOKUP($D18, 'Data-incumbent'!$A$9:$B$30, 2, FALSE)</f>
        <v>3.6740518658016395E-6</v>
      </c>
    </row>
    <row r="19" spans="2:14" ht="22.85" customHeight="1" thickBot="1" x14ac:dyDescent="0.45">
      <c r="B19" s="65"/>
      <c r="C19" s="15">
        <v>14</v>
      </c>
      <c r="D19" s="15" t="s">
        <v>49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7">
        <f>Table1[[#This Row],[SimaPro ReCiPe 2016 (H) end point normalization results]]</f>
        <v>9.7671094859842818E-3</v>
      </c>
      <c r="N19" s="30">
        <f>VLOOKUP($D19, 'Data-incumbent'!$A$9:$B$30, 2, FALSE)</f>
        <v>9.7671094859842818E-3</v>
      </c>
    </row>
    <row r="20" spans="2:14" ht="22.85" customHeight="1" x14ac:dyDescent="0.4">
      <c r="B20" s="51">
        <f>SUM(E20:M25)</f>
        <v>0.3668481519465534</v>
      </c>
      <c r="C20" s="16">
        <v>15</v>
      </c>
      <c r="D20" s="16" t="s">
        <v>44</v>
      </c>
      <c r="E20" s="36">
        <v>0</v>
      </c>
      <c r="F20" s="37">
        <f>Table1[[#This Row],[SimaPro ReCiPe 2016 (H) end point normalization results]]</f>
        <v>4.1461011991680563E-2</v>
      </c>
      <c r="G20" s="36">
        <v>0</v>
      </c>
      <c r="H20" s="36">
        <v>0</v>
      </c>
      <c r="I20" s="37">
        <f>Table1[[#This Row],[SimaPro ReCiPe 2016 (H) end point normalization results]]</f>
        <v>4.1461011991680563E-2</v>
      </c>
      <c r="J20" s="36">
        <v>0</v>
      </c>
      <c r="K20" s="36">
        <v>0</v>
      </c>
      <c r="L20" s="36">
        <v>0</v>
      </c>
      <c r="M20" s="38">
        <v>0</v>
      </c>
      <c r="N20" s="30">
        <f>VLOOKUP($D20, 'Data-incumbent'!$A$9:$B$30, 2, FALSE)</f>
        <v>4.1461011991680563E-2</v>
      </c>
    </row>
    <row r="21" spans="2:14" ht="22.85" customHeight="1" x14ac:dyDescent="0.4">
      <c r="B21" s="52"/>
      <c r="C21" s="17">
        <v>15</v>
      </c>
      <c r="D21" s="17" t="s">
        <v>52</v>
      </c>
      <c r="E21" s="39">
        <v>0</v>
      </c>
      <c r="F21" s="41">
        <f>Table1[[#This Row],[SimaPro ReCiPe 2016 (H) end point normalization results]]</f>
        <v>4.1696431342219994E-2</v>
      </c>
      <c r="G21" s="39">
        <v>0</v>
      </c>
      <c r="H21" s="39">
        <v>0</v>
      </c>
      <c r="I21" s="39">
        <v>0</v>
      </c>
      <c r="J21" s="41">
        <f>Table1[[#This Row],[SimaPro ReCiPe 2016 (H) end point normalization results]]</f>
        <v>4.1696431342219994E-2</v>
      </c>
      <c r="K21" s="39">
        <v>0</v>
      </c>
      <c r="L21" s="39">
        <v>0</v>
      </c>
      <c r="M21" s="46">
        <v>0</v>
      </c>
      <c r="N21" s="30">
        <f>VLOOKUP($D21, 'Data-incumbent'!$A$9:$B$30, 2, FALSE)</f>
        <v>4.1696431342219994E-2</v>
      </c>
    </row>
    <row r="22" spans="2:14" ht="22.85" customHeight="1" x14ac:dyDescent="0.4">
      <c r="B22" s="52"/>
      <c r="C22" s="17">
        <v>15</v>
      </c>
      <c r="D22" s="17" t="s">
        <v>1</v>
      </c>
      <c r="E22" s="41">
        <f>Table1[[#This Row],[SimaPro ReCiPe 2016 (H) end point normalization results]]</f>
        <v>4.2799622064532729E-2</v>
      </c>
      <c r="F22" s="39">
        <v>0</v>
      </c>
      <c r="G22" s="39">
        <v>0</v>
      </c>
      <c r="H22" s="39">
        <v>0</v>
      </c>
      <c r="I22" s="41">
        <f>Table1[[#This Row],[SimaPro ReCiPe 2016 (H) end point normalization results]]</f>
        <v>4.2799622064532729E-2</v>
      </c>
      <c r="J22" s="41">
        <f>Table1[[#This Row],[SimaPro ReCiPe 2016 (H) end point normalization results]]</f>
        <v>4.2799622064532729E-2</v>
      </c>
      <c r="K22" s="41">
        <f>Table1[[#This Row],[SimaPro ReCiPe 2016 (H) end point normalization results]]</f>
        <v>4.2799622064532729E-2</v>
      </c>
      <c r="L22" s="39">
        <v>0</v>
      </c>
      <c r="M22" s="46">
        <v>0</v>
      </c>
      <c r="N22" s="30">
        <f>VLOOKUP($D22, 'Data-incumbent'!$A$9:$B$30, 2, FALSE)</f>
        <v>4.2799622064532729E-2</v>
      </c>
    </row>
    <row r="23" spans="2:14" ht="22.85" customHeight="1" x14ac:dyDescent="0.4">
      <c r="B23" s="52"/>
      <c r="C23" s="17">
        <v>15</v>
      </c>
      <c r="D23" s="17" t="s">
        <v>43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1">
        <f>Table1[[#This Row],[SimaPro ReCiPe 2016 (H) end point normalization results]]</f>
        <v>2.4467854764088453E-2</v>
      </c>
      <c r="M23" s="46">
        <v>0</v>
      </c>
      <c r="N23" s="30">
        <f>VLOOKUP($D23, 'Data-incumbent'!$A$9:$B$30, 2, FALSE)</f>
        <v>2.4467854764088453E-2</v>
      </c>
    </row>
    <row r="24" spans="2:14" ht="22.85" customHeight="1" x14ac:dyDescent="0.4">
      <c r="B24" s="52"/>
      <c r="C24" s="17">
        <v>15</v>
      </c>
      <c r="D24" s="17" t="s">
        <v>47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40">
        <f>Table1[[#This Row],[SimaPro ReCiPe 2016 (H) end point normalization results]]</f>
        <v>2.5158034860123034E-3</v>
      </c>
      <c r="N24" s="30">
        <f>VLOOKUP($D24, 'Data-incumbent'!$A$9:$B$30, 2, FALSE)</f>
        <v>2.5158034860123034E-3</v>
      </c>
    </row>
    <row r="25" spans="2:14" ht="22.85" customHeight="1" thickBot="1" x14ac:dyDescent="0.45">
      <c r="B25" s="53"/>
      <c r="C25" s="18">
        <v>15</v>
      </c>
      <c r="D25" s="18" t="s">
        <v>54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3">
        <f>Table1[[#This Row],[SimaPro ReCiPe 2016 (H) end point normalization results]]</f>
        <v>2.3511187705205104E-3</v>
      </c>
      <c r="L25" s="42">
        <v>0</v>
      </c>
      <c r="M25" s="44">
        <v>0</v>
      </c>
      <c r="N25" s="30">
        <f>VLOOKUP($D25, 'Data-incumbent'!$A$9:$B$30, 2, FALSE)</f>
        <v>2.3511187705205104E-3</v>
      </c>
    </row>
    <row r="26" spans="2:14" x14ac:dyDescent="0.4">
      <c r="E26"/>
      <c r="F26"/>
      <c r="G26"/>
      <c r="H26"/>
      <c r="I26"/>
      <c r="J26"/>
      <c r="K26"/>
      <c r="L26"/>
      <c r="M26"/>
    </row>
    <row r="27" spans="2:14" x14ac:dyDescent="0.4">
      <c r="B27" s="19" t="s">
        <v>29</v>
      </c>
    </row>
    <row r="63" spans="2:7" ht="29.6" x14ac:dyDescent="0.4">
      <c r="B63" s="1" t="s">
        <v>4</v>
      </c>
      <c r="C63" s="1" t="s">
        <v>5</v>
      </c>
      <c r="D63" s="1" t="s">
        <v>6</v>
      </c>
      <c r="F63" s="29" t="s">
        <v>85</v>
      </c>
      <c r="G63" s="29" t="s">
        <v>6</v>
      </c>
    </row>
    <row r="64" spans="2:7" ht="256.3" customHeight="1" x14ac:dyDescent="0.4">
      <c r="B64" s="2" t="s">
        <v>7</v>
      </c>
      <c r="C64" s="2" t="s">
        <v>8</v>
      </c>
      <c r="D64" s="2" t="s">
        <v>9</v>
      </c>
      <c r="F64" s="1" t="s">
        <v>42</v>
      </c>
      <c r="G64" s="1" t="s">
        <v>86</v>
      </c>
    </row>
    <row r="65" spans="2:7" ht="98.6" x14ac:dyDescent="0.4">
      <c r="B65" s="2" t="s">
        <v>10</v>
      </c>
      <c r="C65" s="2" t="s">
        <v>11</v>
      </c>
      <c r="D65" s="2" t="s">
        <v>12</v>
      </c>
      <c r="F65" s="1" t="s">
        <v>40</v>
      </c>
      <c r="G65" s="1" t="s">
        <v>30</v>
      </c>
    </row>
    <row r="66" spans="2:7" ht="108.45" x14ac:dyDescent="0.4">
      <c r="B66" s="2" t="s">
        <v>13</v>
      </c>
      <c r="C66" s="2" t="s">
        <v>14</v>
      </c>
      <c r="D66" s="2" t="s">
        <v>15</v>
      </c>
      <c r="F66" s="1" t="s">
        <v>41</v>
      </c>
      <c r="G66" s="1" t="s">
        <v>86</v>
      </c>
    </row>
    <row r="67" spans="2:7" ht="59.15" x14ac:dyDescent="0.4">
      <c r="B67" s="2" t="s">
        <v>16</v>
      </c>
      <c r="C67" s="2" t="s">
        <v>17</v>
      </c>
      <c r="D67" s="2" t="s">
        <v>18</v>
      </c>
      <c r="F67" s="1" t="s">
        <v>50</v>
      </c>
      <c r="G67" s="1" t="s">
        <v>30</v>
      </c>
    </row>
    <row r="68" spans="2:7" ht="177.45" x14ac:dyDescent="0.4">
      <c r="B68" s="2" t="s">
        <v>19</v>
      </c>
      <c r="C68" s="2" t="s">
        <v>20</v>
      </c>
      <c r="D68" s="2" t="s">
        <v>21</v>
      </c>
      <c r="F68" s="1" t="s">
        <v>51</v>
      </c>
      <c r="G68" s="1" t="s">
        <v>30</v>
      </c>
    </row>
    <row r="69" spans="2:7" ht="29.6" x14ac:dyDescent="0.4">
      <c r="F69" s="1" t="s">
        <v>53</v>
      </c>
      <c r="G69" s="1" t="s">
        <v>27</v>
      </c>
    </row>
    <row r="70" spans="2:7" ht="49.3" x14ac:dyDescent="0.4">
      <c r="F70" s="1" t="s">
        <v>48</v>
      </c>
      <c r="G70" s="1" t="s">
        <v>87</v>
      </c>
    </row>
    <row r="71" spans="2:7" ht="39.450000000000003" x14ac:dyDescent="0.4">
      <c r="F71" s="1" t="s">
        <v>55</v>
      </c>
      <c r="G71" s="1" t="s">
        <v>27</v>
      </c>
    </row>
    <row r="72" spans="2:7" ht="78.900000000000006" x14ac:dyDescent="0.4">
      <c r="F72" s="1" t="s">
        <v>0</v>
      </c>
      <c r="G72" s="1" t="s">
        <v>88</v>
      </c>
    </row>
    <row r="73" spans="2:7" ht="29.6" x14ac:dyDescent="0.4">
      <c r="F73" s="1" t="s">
        <v>36</v>
      </c>
      <c r="G73" s="1" t="s">
        <v>22</v>
      </c>
    </row>
    <row r="74" spans="2:7" ht="39.450000000000003" x14ac:dyDescent="0.4">
      <c r="F74" s="1" t="s">
        <v>37</v>
      </c>
      <c r="G74" s="1" t="s">
        <v>22</v>
      </c>
    </row>
    <row r="75" spans="2:7" ht="39.450000000000003" x14ac:dyDescent="0.4">
      <c r="F75" s="1" t="s">
        <v>38</v>
      </c>
      <c r="G75" s="1" t="s">
        <v>22</v>
      </c>
    </row>
    <row r="76" spans="2:7" ht="29.6" x14ac:dyDescent="0.4">
      <c r="F76" s="1" t="s">
        <v>39</v>
      </c>
      <c r="G76" s="1" t="s">
        <v>23</v>
      </c>
    </row>
    <row r="77" spans="2:7" ht="49.3" x14ac:dyDescent="0.4">
      <c r="F77" s="1" t="s">
        <v>45</v>
      </c>
      <c r="G77" s="1" t="s">
        <v>87</v>
      </c>
    </row>
    <row r="78" spans="2:7" ht="69" x14ac:dyDescent="0.4">
      <c r="F78" s="1" t="s">
        <v>46</v>
      </c>
      <c r="G78" s="1" t="s">
        <v>89</v>
      </c>
    </row>
    <row r="79" spans="2:7" ht="19.75" x14ac:dyDescent="0.4">
      <c r="F79" s="1" t="s">
        <v>49</v>
      </c>
      <c r="G79" s="1" t="s">
        <v>30</v>
      </c>
    </row>
    <row r="80" spans="2:7" ht="49.3" x14ac:dyDescent="0.4">
      <c r="F80" s="1" t="s">
        <v>44</v>
      </c>
      <c r="G80" s="1" t="s">
        <v>87</v>
      </c>
    </row>
    <row r="81" spans="6:7" ht="19.75" x14ac:dyDescent="0.4">
      <c r="F81" s="1" t="s">
        <v>52</v>
      </c>
      <c r="G81" s="1" t="s">
        <v>90</v>
      </c>
    </row>
    <row r="82" spans="6:7" ht="69" x14ac:dyDescent="0.4">
      <c r="F82" s="1" t="s">
        <v>1</v>
      </c>
      <c r="G82" s="1" t="s">
        <v>91</v>
      </c>
    </row>
    <row r="83" spans="6:7" ht="39.450000000000003" x14ac:dyDescent="0.4">
      <c r="F83" s="1" t="s">
        <v>43</v>
      </c>
      <c r="G83" s="1" t="s">
        <v>86</v>
      </c>
    </row>
    <row r="84" spans="6:7" ht="19.75" x14ac:dyDescent="0.4">
      <c r="F84" s="1" t="s">
        <v>47</v>
      </c>
      <c r="G84" s="1" t="s">
        <v>30</v>
      </c>
    </row>
    <row r="85" spans="6:7" ht="39.450000000000003" x14ac:dyDescent="0.4">
      <c r="F85" s="1" t="s">
        <v>54</v>
      </c>
      <c r="G85" s="1" t="s">
        <v>27</v>
      </c>
    </row>
  </sheetData>
  <mergeCells count="6">
    <mergeCell ref="B20:B25"/>
    <mergeCell ref="E1:M1"/>
    <mergeCell ref="B4:B9"/>
    <mergeCell ref="B10:B11"/>
    <mergeCell ref="B12:B16"/>
    <mergeCell ref="B17:B19"/>
  </mergeCells>
  <phoneticPr fontId="8" type="noConversion"/>
  <conditionalFormatting sqref="E4:M2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62E2-EFBC-42BA-A5E4-4E5E8C895D83}">
  <dimension ref="A1:X30"/>
  <sheetViews>
    <sheetView workbookViewId="0">
      <selection activeCell="B1" sqref="B1:B1048576"/>
    </sheetView>
  </sheetViews>
  <sheetFormatPr defaultColWidth="20.69140625" defaultRowHeight="14.6" x14ac:dyDescent="0.4"/>
  <cols>
    <col min="1" max="1" width="40.69140625" customWidth="1"/>
    <col min="2" max="2" width="10.61328125" customWidth="1"/>
    <col min="3" max="24" width="4.765625" style="22" customWidth="1"/>
    <col min="25" max="25" width="6.07421875" customWidth="1"/>
  </cols>
  <sheetData>
    <row r="1" spans="1:24" x14ac:dyDescent="0.4">
      <c r="A1" t="s">
        <v>84</v>
      </c>
    </row>
    <row r="2" spans="1:24" x14ac:dyDescent="0.4">
      <c r="A2" t="s">
        <v>83</v>
      </c>
    </row>
    <row r="3" spans="1:24" x14ac:dyDescent="0.4">
      <c r="A3" t="s">
        <v>82</v>
      </c>
    </row>
    <row r="4" spans="1:24" x14ac:dyDescent="0.4">
      <c r="A4" t="s">
        <v>81</v>
      </c>
    </row>
    <row r="5" spans="1:24" x14ac:dyDescent="0.4">
      <c r="A5" t="s">
        <v>80</v>
      </c>
    </row>
    <row r="7" spans="1:24" s="3" customFormat="1" x14ac:dyDescent="0.4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s="3" customFormat="1" x14ac:dyDescent="0.4">
      <c r="A8" s="3" t="s">
        <v>79</v>
      </c>
      <c r="B8" s="32" t="s">
        <v>56</v>
      </c>
      <c r="C8" s="28" t="s">
        <v>78</v>
      </c>
      <c r="D8" s="28" t="s">
        <v>77</v>
      </c>
      <c r="E8" s="28" t="s">
        <v>76</v>
      </c>
      <c r="F8" s="28" t="s">
        <v>75</v>
      </c>
      <c r="G8" s="28" t="s">
        <v>74</v>
      </c>
      <c r="H8" s="28" t="s">
        <v>73</v>
      </c>
      <c r="I8" s="28" t="s">
        <v>72</v>
      </c>
      <c r="J8" s="28" t="s">
        <v>71</v>
      </c>
      <c r="K8" s="28" t="s">
        <v>70</v>
      </c>
      <c r="L8" s="28" t="s">
        <v>69</v>
      </c>
      <c r="M8" s="28" t="s">
        <v>68</v>
      </c>
      <c r="N8" s="28" t="s">
        <v>67</v>
      </c>
      <c r="O8" s="28" t="s">
        <v>66</v>
      </c>
      <c r="P8" s="28" t="s">
        <v>65</v>
      </c>
      <c r="Q8" s="28" t="s">
        <v>64</v>
      </c>
      <c r="R8" s="28" t="s">
        <v>63</v>
      </c>
      <c r="S8" s="28" t="s">
        <v>62</v>
      </c>
      <c r="T8" s="28" t="s">
        <v>61</v>
      </c>
      <c r="U8" s="28" t="s">
        <v>60</v>
      </c>
      <c r="V8" s="28" t="s">
        <v>59</v>
      </c>
      <c r="W8" s="28" t="s">
        <v>58</v>
      </c>
      <c r="X8" s="28" t="s">
        <v>57</v>
      </c>
    </row>
    <row r="9" spans="1:24" x14ac:dyDescent="0.4">
      <c r="A9" t="s">
        <v>36</v>
      </c>
      <c r="B9" s="33">
        <f t="shared" ref="B9:B30" si="0">SUM(C9:X9)</f>
        <v>1.974870936504747</v>
      </c>
      <c r="C9" s="24">
        <v>0</v>
      </c>
      <c r="D9" s="25">
        <v>5.7714115746405351E-2</v>
      </c>
      <c r="E9" s="25">
        <v>2.3133832656742768E-2</v>
      </c>
      <c r="F9" s="25">
        <v>6.9672421927814499E-3</v>
      </c>
      <c r="G9" s="25">
        <v>1.3591702079674087E-3</v>
      </c>
      <c r="H9" s="25">
        <v>5.6982604345903708E-3</v>
      </c>
      <c r="I9" s="25">
        <v>9.1935186652115919E-3</v>
      </c>
      <c r="J9" s="25">
        <v>1.0724159370302315</v>
      </c>
      <c r="K9" s="25">
        <v>4.6210042777269596E-2</v>
      </c>
      <c r="L9" s="25">
        <v>4.3765314963427983E-2</v>
      </c>
      <c r="M9" s="25">
        <v>0.30436632361046889</v>
      </c>
      <c r="N9" s="25">
        <v>2.6692350070817861E-4</v>
      </c>
      <c r="O9" s="25">
        <v>5.8497025517268851E-4</v>
      </c>
      <c r="P9" s="23">
        <v>6.9866677966839567E-7</v>
      </c>
      <c r="Q9" s="25">
        <v>7.9646810525596714E-3</v>
      </c>
      <c r="R9" s="25">
        <v>4.3524008986940754E-2</v>
      </c>
      <c r="S9" s="25">
        <v>0.34446935075077645</v>
      </c>
      <c r="T9" s="25">
        <v>7.2333521672245877E-3</v>
      </c>
      <c r="U9" s="23">
        <v>7.9815959987646779E-7</v>
      </c>
      <c r="V9" s="23">
        <v>6.6596264020307717E-7</v>
      </c>
      <c r="W9" s="23">
        <v>1.0430517688806688E-6</v>
      </c>
      <c r="X9" s="23">
        <v>6.8566547865260615E-7</v>
      </c>
    </row>
    <row r="10" spans="1:24" x14ac:dyDescent="0.4">
      <c r="A10" t="s">
        <v>37</v>
      </c>
      <c r="B10" s="33">
        <f t="shared" si="0"/>
        <v>9.6615783900853944E-2</v>
      </c>
      <c r="C10" s="24">
        <v>0</v>
      </c>
      <c r="D10" s="25">
        <v>2.8231896536852642E-3</v>
      </c>
      <c r="E10" s="25">
        <v>1.1317564785714245E-3</v>
      </c>
      <c r="F10" s="25">
        <v>3.4083497299166498E-4</v>
      </c>
      <c r="G10" s="23">
        <v>6.649001837658821E-5</v>
      </c>
      <c r="H10" s="25">
        <v>2.7876680843097815E-4</v>
      </c>
      <c r="I10" s="25">
        <v>4.4977743028783141E-4</v>
      </c>
      <c r="J10" s="25">
        <v>5.2467734448293654E-2</v>
      </c>
      <c r="K10" s="25">
        <v>2.2606147785443E-3</v>
      </c>
      <c r="L10" s="25">
        <v>2.1409315990196577E-3</v>
      </c>
      <c r="M10" s="25">
        <v>1.4890648275924769E-2</v>
      </c>
      <c r="N10" s="23">
        <v>1.305743641848986E-5</v>
      </c>
      <c r="O10" s="23">
        <v>2.8605284738315816E-5</v>
      </c>
      <c r="P10" s="23">
        <v>3.4177505464381626E-8</v>
      </c>
      <c r="Q10" s="25">
        <v>3.8964055086190971E-4</v>
      </c>
      <c r="R10" s="25">
        <v>2.1292046193154314E-3</v>
      </c>
      <c r="S10" s="25">
        <v>1.685053847453705E-2</v>
      </c>
      <c r="T10" s="25">
        <v>3.5380269136432116E-4</v>
      </c>
      <c r="U10" s="23">
        <v>3.9048415294613547E-8</v>
      </c>
      <c r="V10" s="23">
        <v>3.2579732849098687E-8</v>
      </c>
      <c r="W10" s="23">
        <v>5.1030048024706558E-8</v>
      </c>
      <c r="X10" s="23">
        <v>3.3543790664596581E-8</v>
      </c>
    </row>
    <row r="11" spans="1:24" x14ac:dyDescent="0.4">
      <c r="A11" t="s">
        <v>38</v>
      </c>
      <c r="B11" s="33">
        <f t="shared" si="0"/>
        <v>2.6387472814875332E-6</v>
      </c>
      <c r="C11" s="24">
        <v>0</v>
      </c>
      <c r="D11" s="23">
        <v>7.711468901608404E-8</v>
      </c>
      <c r="E11" s="23">
        <v>3.0910898425636086E-8</v>
      </c>
      <c r="F11" s="23">
        <v>9.3088016296537951E-9</v>
      </c>
      <c r="G11" s="23">
        <v>1.8160901183974345E-9</v>
      </c>
      <c r="H11" s="23">
        <v>7.613647064887956E-9</v>
      </c>
      <c r="I11" s="23">
        <v>1.2283805580690839E-8</v>
      </c>
      <c r="J11" s="23">
        <v>1.4329081126542185E-6</v>
      </c>
      <c r="K11" s="23">
        <v>6.1741112361889062E-8</v>
      </c>
      <c r="L11" s="23">
        <v>5.8479043260305951E-8</v>
      </c>
      <c r="M11" s="23">
        <v>4.0667368653366205E-7</v>
      </c>
      <c r="N11" s="23">
        <v>3.5668064112825007E-10</v>
      </c>
      <c r="O11" s="23">
        <v>7.8125284727648989E-10</v>
      </c>
      <c r="P11" s="23">
        <v>9.3360530511976272E-13</v>
      </c>
      <c r="Q11" s="23">
        <v>1.0641903263783443E-8</v>
      </c>
      <c r="R11" s="23">
        <v>5.8154935402297983E-8</v>
      </c>
      <c r="S11" s="23">
        <v>4.6029229594202845E-7</v>
      </c>
      <c r="T11" s="23">
        <v>9.6651269508914583E-9</v>
      </c>
      <c r="U11" s="23">
        <v>1.0664859031606958E-12</v>
      </c>
      <c r="V11" s="23">
        <v>8.8983423403217744E-13</v>
      </c>
      <c r="W11" s="23">
        <v>1.3936941037940465E-12</v>
      </c>
      <c r="X11" s="23">
        <v>9.1617515490309417E-13</v>
      </c>
    </row>
    <row r="12" spans="1:24" x14ac:dyDescent="0.4">
      <c r="A12" t="s">
        <v>39</v>
      </c>
      <c r="B12" s="33">
        <f t="shared" si="0"/>
        <v>6.7097909729638193E-4</v>
      </c>
      <c r="C12" s="24">
        <v>0</v>
      </c>
      <c r="D12" s="23">
        <v>4.7929636130873043E-5</v>
      </c>
      <c r="E12" s="23">
        <v>4.5959362320587778E-6</v>
      </c>
      <c r="F12" s="23">
        <v>6.1564269781886193E-6</v>
      </c>
      <c r="G12" s="23">
        <v>6.4677830131280445E-7</v>
      </c>
      <c r="H12" s="23">
        <v>3.1662971647918864E-6</v>
      </c>
      <c r="I12" s="23">
        <v>3.0102044762101079E-6</v>
      </c>
      <c r="J12" s="25">
        <v>2.6050552759595988E-4</v>
      </c>
      <c r="K12" s="23">
        <v>3.6612236679329931E-5</v>
      </c>
      <c r="L12" s="23">
        <v>1.4409823401906314E-5</v>
      </c>
      <c r="M12" s="25">
        <v>1.3278777865519551E-4</v>
      </c>
      <c r="N12" s="23">
        <v>1.9066598075355259E-8</v>
      </c>
      <c r="O12" s="23">
        <v>1.2155337382920358E-6</v>
      </c>
      <c r="P12" s="23">
        <v>4.9404152800178514E-11</v>
      </c>
      <c r="Q12" s="23">
        <v>4.3031568748381363E-6</v>
      </c>
      <c r="R12" s="23">
        <v>2.1853304823604616E-5</v>
      </c>
      <c r="S12" s="25">
        <v>1.2625528236023185E-4</v>
      </c>
      <c r="T12" s="23">
        <v>7.5112932151675448E-6</v>
      </c>
      <c r="U12" s="23">
        <v>1.3109803365278368E-10</v>
      </c>
      <c r="V12" s="23">
        <v>2.8240000144058201E-10</v>
      </c>
      <c r="W12" s="23">
        <v>1.6503601297306863E-10</v>
      </c>
      <c r="X12" s="23">
        <v>1.8613214494879561E-10</v>
      </c>
    </row>
    <row r="13" spans="1:24" x14ac:dyDescent="0.4">
      <c r="A13" t="s">
        <v>40</v>
      </c>
      <c r="B13" s="33">
        <f t="shared" si="0"/>
        <v>1.6931664064971043E-3</v>
      </c>
      <c r="C13" s="24">
        <v>0</v>
      </c>
      <c r="D13" s="23">
        <v>3.7445069322328308E-6</v>
      </c>
      <c r="E13" s="23">
        <v>5.9714998867385964E-5</v>
      </c>
      <c r="F13" s="23">
        <v>2.6557458259112922E-6</v>
      </c>
      <c r="G13" s="23">
        <v>8.4585488947217539E-8</v>
      </c>
      <c r="H13" s="23">
        <v>4.4239178393724456E-6</v>
      </c>
      <c r="I13" s="23">
        <v>6.4857363934114888E-7</v>
      </c>
      <c r="J13" s="26">
        <v>1.0786657696192049E-3</v>
      </c>
      <c r="K13" s="23">
        <v>1.0601642576496323E-5</v>
      </c>
      <c r="L13" s="23">
        <v>7.8087356663509842E-5</v>
      </c>
      <c r="M13" s="25">
        <v>2.0897383082447039E-4</v>
      </c>
      <c r="N13" s="23">
        <v>5.8193899199320546E-8</v>
      </c>
      <c r="O13" s="23">
        <v>3.7767975926933178E-6</v>
      </c>
      <c r="P13" s="23">
        <v>1.708097448245103E-10</v>
      </c>
      <c r="Q13" s="23">
        <v>4.5638278914970711E-7</v>
      </c>
      <c r="R13" s="23">
        <v>3.8318288351377458E-5</v>
      </c>
      <c r="S13" s="25">
        <v>2.0110303603437739E-4</v>
      </c>
      <c r="T13" s="23">
        <v>1.8521166129867222E-6</v>
      </c>
      <c r="U13" s="23">
        <v>2.260336566156182E-10</v>
      </c>
      <c r="V13" s="23">
        <v>1.3270663475187774E-10</v>
      </c>
      <c r="W13" s="23">
        <v>1.044925699898966E-10</v>
      </c>
      <c r="X13" s="23">
        <v>2.8897842082564445E-11</v>
      </c>
    </row>
    <row r="14" spans="1:24" x14ac:dyDescent="0.4">
      <c r="A14" t="s">
        <v>41</v>
      </c>
      <c r="B14" s="33">
        <f t="shared" si="0"/>
        <v>1.0448779016040655E-2</v>
      </c>
      <c r="C14" s="24">
        <v>0</v>
      </c>
      <c r="D14" s="25">
        <v>7.8759552469927511E-4</v>
      </c>
      <c r="E14" s="23">
        <v>5.8788684577618118E-5</v>
      </c>
      <c r="F14" s="23">
        <v>4.1493981530228775E-5</v>
      </c>
      <c r="G14" s="23">
        <v>1.3824916748192618E-5</v>
      </c>
      <c r="H14" s="23">
        <v>4.2299984521112099E-5</v>
      </c>
      <c r="I14" s="23">
        <v>7.62621396451175E-5</v>
      </c>
      <c r="J14" s="25">
        <v>3.7683475328124361E-3</v>
      </c>
      <c r="K14" s="25">
        <v>6.8206254921783331E-4</v>
      </c>
      <c r="L14" s="25">
        <v>2.3956050774878891E-4</v>
      </c>
      <c r="M14" s="25">
        <v>2.4791703442064838E-3</v>
      </c>
      <c r="N14" s="23">
        <v>3.7037173509503132E-7</v>
      </c>
      <c r="O14" s="23">
        <v>1.3284222111427468E-5</v>
      </c>
      <c r="P14" s="23">
        <v>9.6193675937850253E-10</v>
      </c>
      <c r="Q14" s="25">
        <v>1.2017894172770194E-4</v>
      </c>
      <c r="R14" s="25">
        <v>4.9695851986489986E-4</v>
      </c>
      <c r="S14" s="25">
        <v>1.5267328117037687E-3</v>
      </c>
      <c r="T14" s="25">
        <v>1.018161396731592E-4</v>
      </c>
      <c r="U14" s="23">
        <v>6.9322964231117942E-9</v>
      </c>
      <c r="V14" s="23">
        <v>6.6064359581958698E-9</v>
      </c>
      <c r="W14" s="23">
        <v>4.6987315076500517E-9</v>
      </c>
      <c r="X14" s="23">
        <v>1.2644116866499289E-8</v>
      </c>
    </row>
    <row r="15" spans="1:24" x14ac:dyDescent="0.4">
      <c r="A15" t="s">
        <v>42</v>
      </c>
      <c r="B15" s="33">
        <f t="shared" si="0"/>
        <v>3.3458316744540793</v>
      </c>
      <c r="C15" s="24">
        <v>0</v>
      </c>
      <c r="D15" s="25">
        <v>0.11740578605358394</v>
      </c>
      <c r="E15" s="25">
        <v>1.4601876350220692E-2</v>
      </c>
      <c r="F15" s="25">
        <v>9.1945361252965263E-3</v>
      </c>
      <c r="G15" s="25">
        <v>7.7348105466694276E-3</v>
      </c>
      <c r="H15" s="25">
        <v>7.4133277349224577E-2</v>
      </c>
      <c r="I15" s="25">
        <v>1.3285646724630593E-2</v>
      </c>
      <c r="J15" s="26">
        <v>1.6110133928817443</v>
      </c>
      <c r="K15" s="25">
        <v>0.10378316585323111</v>
      </c>
      <c r="L15" s="25">
        <v>6.2925233238044734E-2</v>
      </c>
      <c r="M15" s="25">
        <v>0.57021349910826824</v>
      </c>
      <c r="N15" s="25">
        <v>1.4291521989378547E-4</v>
      </c>
      <c r="O15" s="25">
        <v>1.8689795052034687E-3</v>
      </c>
      <c r="P15" s="23">
        <v>3.6672634510735431E-7</v>
      </c>
      <c r="Q15" s="25">
        <v>1.931820580369769E-2</v>
      </c>
      <c r="R15" s="25">
        <v>8.8739757067716474E-2</v>
      </c>
      <c r="S15" s="26">
        <v>0.62401445503955544</v>
      </c>
      <c r="T15" s="25">
        <v>2.7450316191977794E-2</v>
      </c>
      <c r="U15" s="23">
        <v>1.152484292561796E-6</v>
      </c>
      <c r="V15" s="23">
        <v>7.6389122850491724E-7</v>
      </c>
      <c r="W15" s="23">
        <v>8.1396607190525653E-7</v>
      </c>
      <c r="X15" s="23">
        <v>2.7243271816600573E-6</v>
      </c>
    </row>
    <row r="16" spans="1:24" x14ac:dyDescent="0.4">
      <c r="A16" t="s">
        <v>43</v>
      </c>
      <c r="B16" s="33">
        <f t="shared" si="0"/>
        <v>2.4467854764088453E-2</v>
      </c>
      <c r="C16" s="24">
        <v>0</v>
      </c>
      <c r="D16" s="25">
        <v>1.8495585039214986E-3</v>
      </c>
      <c r="E16" s="25">
        <v>1.4226792173930919E-4</v>
      </c>
      <c r="F16" s="23">
        <v>9.7824272168168811E-5</v>
      </c>
      <c r="G16" s="23">
        <v>3.2349387217194172E-5</v>
      </c>
      <c r="H16" s="23">
        <v>9.9297124571338374E-5</v>
      </c>
      <c r="I16" s="25">
        <v>1.8027477451631357E-4</v>
      </c>
      <c r="J16" s="25">
        <v>8.8260291732574665E-3</v>
      </c>
      <c r="K16" s="25">
        <v>1.6039142057406124E-3</v>
      </c>
      <c r="L16" s="25">
        <v>5.5881414192688889E-4</v>
      </c>
      <c r="M16" s="25">
        <v>5.8096593726092395E-3</v>
      </c>
      <c r="N16" s="23">
        <v>8.9035877488092637E-7</v>
      </c>
      <c r="O16" s="23">
        <v>3.1242328076361756E-5</v>
      </c>
      <c r="P16" s="23">
        <v>2.3137225925551488E-9</v>
      </c>
      <c r="Q16" s="25">
        <v>2.8171313858258161E-4</v>
      </c>
      <c r="R16" s="25">
        <v>1.1691670056372604E-3</v>
      </c>
      <c r="S16" s="25">
        <v>3.5451333054125015E-3</v>
      </c>
      <c r="T16" s="25">
        <v>2.3964498545472331E-4</v>
      </c>
      <c r="U16" s="23">
        <v>1.6263314525421167E-8</v>
      </c>
      <c r="V16" s="23">
        <v>1.5466939818584147E-8</v>
      </c>
      <c r="W16" s="23">
        <v>1.1290298048340284E-8</v>
      </c>
      <c r="X16" s="23">
        <v>2.9430207128722987E-8</v>
      </c>
    </row>
    <row r="17" spans="1:24" x14ac:dyDescent="0.4">
      <c r="A17" t="s">
        <v>44</v>
      </c>
      <c r="B17" s="33">
        <f t="shared" si="0"/>
        <v>4.1461011991680563E-2</v>
      </c>
      <c r="C17" s="24">
        <v>0</v>
      </c>
      <c r="D17" s="25">
        <v>1.9714991654495905E-3</v>
      </c>
      <c r="E17" s="25">
        <v>1.8478398182704289E-4</v>
      </c>
      <c r="F17" s="25">
        <v>1.1134809666751123E-4</v>
      </c>
      <c r="G17" s="23">
        <v>3.7297540555773454E-5</v>
      </c>
      <c r="H17" s="25">
        <v>1.2512858596428931E-3</v>
      </c>
      <c r="I17" s="25">
        <v>1.7258703144409161E-4</v>
      </c>
      <c r="J17" s="25">
        <v>1.6705687843465624E-2</v>
      </c>
      <c r="K17" s="25">
        <v>1.6705834345413094E-3</v>
      </c>
      <c r="L17" s="25">
        <v>9.8906931230482477E-4</v>
      </c>
      <c r="M17" s="25">
        <v>6.8026871553253055E-3</v>
      </c>
      <c r="N17" s="23">
        <v>1.7256534790705612E-6</v>
      </c>
      <c r="O17" s="23">
        <v>3.7998925227791962E-5</v>
      </c>
      <c r="P17" s="23">
        <v>4.4694966377228303E-9</v>
      </c>
      <c r="Q17" s="25">
        <v>2.2667820009950431E-4</v>
      </c>
      <c r="R17" s="26">
        <v>1.0770585975454006E-3</v>
      </c>
      <c r="S17" s="25">
        <v>9.689307795666513E-3</v>
      </c>
      <c r="T17" s="25">
        <v>5.3132743824439992E-4</v>
      </c>
      <c r="U17" s="23">
        <v>1.4333804246985392E-8</v>
      </c>
      <c r="V17" s="23">
        <v>1.1089822519816592E-8</v>
      </c>
      <c r="W17" s="23">
        <v>9.7824004541378906E-9</v>
      </c>
      <c r="X17" s="23">
        <v>4.6284670062994735E-8</v>
      </c>
    </row>
    <row r="18" spans="1:24" x14ac:dyDescent="0.4">
      <c r="A18" t="s">
        <v>45</v>
      </c>
      <c r="B18" s="33">
        <f t="shared" si="0"/>
        <v>8.3572535703866885E-2</v>
      </c>
      <c r="C18" s="24">
        <v>0</v>
      </c>
      <c r="D18" s="25">
        <v>1.6843480459973005E-2</v>
      </c>
      <c r="E18" s="25">
        <v>6.3178921844436807E-4</v>
      </c>
      <c r="F18" s="25">
        <v>5.4251764661987631E-4</v>
      </c>
      <c r="G18" s="23">
        <v>5.5137801425271331E-5</v>
      </c>
      <c r="H18" s="25">
        <v>2.7592074589809012E-4</v>
      </c>
      <c r="I18" s="25">
        <v>2.3244412639965815E-4</v>
      </c>
      <c r="J18" s="25">
        <v>2.9264345263202998E-2</v>
      </c>
      <c r="K18" s="26">
        <v>5.0681840076663735E-3</v>
      </c>
      <c r="L18" s="25">
        <v>6.5687822985562396E-4</v>
      </c>
      <c r="M18" s="25">
        <v>1.0464867098001816E-2</v>
      </c>
      <c r="N18" s="23">
        <v>4.1296395060527063E-7</v>
      </c>
      <c r="O18" s="23">
        <v>5.75162320375114E-6</v>
      </c>
      <c r="P18" s="23">
        <v>1.0360705956097429E-9</v>
      </c>
      <c r="Q18" s="25">
        <v>2.252464496116447E-4</v>
      </c>
      <c r="R18" s="25">
        <v>1.1841061644320297E-2</v>
      </c>
      <c r="S18" s="25">
        <v>7.328614337861211E-3</v>
      </c>
      <c r="T18" s="25">
        <v>1.3587819897541818E-4</v>
      </c>
      <c r="U18" s="23">
        <v>2.2923208297726734E-9</v>
      </c>
      <c r="V18" s="23">
        <v>8.308740657637931E-10</v>
      </c>
      <c r="W18" s="23">
        <v>1.3729828015004333E-9</v>
      </c>
      <c r="X18" s="23">
        <v>3.5620861600919709E-10</v>
      </c>
    </row>
    <row r="19" spans="1:24" x14ac:dyDescent="0.4">
      <c r="A19" t="s">
        <v>46</v>
      </c>
      <c r="B19" s="33">
        <f t="shared" si="0"/>
        <v>3.6740518658016395E-6</v>
      </c>
      <c r="C19" s="24">
        <v>0</v>
      </c>
      <c r="D19" s="23">
        <v>4.1561379693562402E-7</v>
      </c>
      <c r="E19" s="23">
        <v>4.0723334320938389E-8</v>
      </c>
      <c r="F19" s="23">
        <v>9.0656176134186673E-8</v>
      </c>
      <c r="G19" s="23">
        <v>2.7474304240490413E-9</v>
      </c>
      <c r="H19" s="23">
        <v>1.6430946172393452E-8</v>
      </c>
      <c r="I19" s="23">
        <v>9.1216631879785601E-9</v>
      </c>
      <c r="J19" s="23">
        <v>1.5665753658592195E-6</v>
      </c>
      <c r="K19" s="23">
        <v>1.3159722107670499E-7</v>
      </c>
      <c r="L19" s="23">
        <v>1.0190127945522077E-7</v>
      </c>
      <c r="M19" s="23">
        <v>5.1204939900634224E-7</v>
      </c>
      <c r="N19" s="23">
        <v>7.4573488711059348E-11</v>
      </c>
      <c r="O19" s="23">
        <v>9.8354191778856072E-10</v>
      </c>
      <c r="P19" s="23">
        <v>1.9115421604870477E-13</v>
      </c>
      <c r="Q19" s="23">
        <v>8.9093993547641282E-9</v>
      </c>
      <c r="R19" s="23">
        <v>2.6181102154417545E-7</v>
      </c>
      <c r="S19" s="23">
        <v>5.0441044584555188E-7</v>
      </c>
      <c r="T19" s="23">
        <v>1.044456309928562E-8</v>
      </c>
      <c r="U19" s="23">
        <v>4.4440555108332734E-13</v>
      </c>
      <c r="V19" s="23">
        <v>2.6341917560737911E-13</v>
      </c>
      <c r="W19" s="23">
        <v>6.3699693503174007E-13</v>
      </c>
      <c r="X19" s="23">
        <v>1.7200282738628986E-13</v>
      </c>
    </row>
    <row r="20" spans="1:24" x14ac:dyDescent="0.4">
      <c r="A20" t="s">
        <v>47</v>
      </c>
      <c r="B20" s="33">
        <f t="shared" si="0"/>
        <v>2.5158034860123034E-3</v>
      </c>
      <c r="C20" s="24">
        <v>0</v>
      </c>
      <c r="D20" s="25">
        <v>3.0288866575201446E-4</v>
      </c>
      <c r="E20" s="23">
        <v>2.4139474290218008E-5</v>
      </c>
      <c r="F20" s="23">
        <v>3.7143221742264863E-5</v>
      </c>
      <c r="G20" s="23">
        <v>1.3586653410411821E-6</v>
      </c>
      <c r="H20" s="25">
        <v>1.6831975829009695E-4</v>
      </c>
      <c r="I20" s="23">
        <v>1.9047450492327245E-5</v>
      </c>
      <c r="J20" s="25">
        <v>7.9135306936366473E-4</v>
      </c>
      <c r="K20" s="23">
        <v>8.9801974708507879E-5</v>
      </c>
      <c r="L20" s="25">
        <v>3.7917504720274658E-4</v>
      </c>
      <c r="M20" s="25">
        <v>2.7614275322887104E-4</v>
      </c>
      <c r="N20" s="23">
        <v>2.7586443873202968E-7</v>
      </c>
      <c r="O20" s="23">
        <v>2.4452824243412013E-6</v>
      </c>
      <c r="P20" s="23">
        <v>7.2835394663048132E-10</v>
      </c>
      <c r="Q20" s="23">
        <v>1.4786037729135321E-5</v>
      </c>
      <c r="R20" s="25">
        <v>1.8087453513622727E-4</v>
      </c>
      <c r="S20" s="25">
        <v>2.2004166991320092E-4</v>
      </c>
      <c r="T20" s="23">
        <v>7.9965094801219135E-6</v>
      </c>
      <c r="U20" s="23">
        <v>3.8497719040869785E-9</v>
      </c>
      <c r="V20" s="23">
        <v>1.9989151601393976E-9</v>
      </c>
      <c r="W20" s="23">
        <v>5.5057306293370217E-9</v>
      </c>
      <c r="X20" s="23">
        <v>1.4237071519110779E-9</v>
      </c>
    </row>
    <row r="21" spans="1:24" x14ac:dyDescent="0.4">
      <c r="A21" t="s">
        <v>48</v>
      </c>
      <c r="B21" s="33">
        <f t="shared" si="0"/>
        <v>4.8761072026155976E-2</v>
      </c>
      <c r="C21" s="24">
        <v>0</v>
      </c>
      <c r="D21" s="26">
        <v>1.1011850339332333E-2</v>
      </c>
      <c r="E21" s="25">
        <v>3.6485788003216569E-4</v>
      </c>
      <c r="F21" s="25">
        <v>3.5585384102355689E-4</v>
      </c>
      <c r="G21" s="23">
        <v>3.4923613797365281E-5</v>
      </c>
      <c r="H21" s="25">
        <v>2.2171128720548477E-4</v>
      </c>
      <c r="I21" s="25">
        <v>1.7463424507450738E-4</v>
      </c>
      <c r="J21" s="26">
        <v>1.5053347843405255E-2</v>
      </c>
      <c r="K21" s="25">
        <v>3.6877380341785904E-3</v>
      </c>
      <c r="L21" s="25">
        <v>5.1145303622623115E-4</v>
      </c>
      <c r="M21" s="25">
        <v>6.7238178986154095E-3</v>
      </c>
      <c r="N21" s="23">
        <v>7.9224581453383857E-7</v>
      </c>
      <c r="O21" s="23">
        <v>2.8642557126294705E-6</v>
      </c>
      <c r="P21" s="23">
        <v>2.0984322109328863E-9</v>
      </c>
      <c r="Q21" s="25">
        <v>1.4809500306826097E-4</v>
      </c>
      <c r="R21" s="25">
        <v>7.8556810110994354E-3</v>
      </c>
      <c r="S21" s="25">
        <v>2.5681302049610014E-3</v>
      </c>
      <c r="T21" s="23">
        <v>4.5318347910572227E-5</v>
      </c>
      <c r="U21" s="23">
        <v>2.8723976066831075E-10</v>
      </c>
      <c r="V21" s="23">
        <v>1.1143663054733961E-10</v>
      </c>
      <c r="W21" s="23">
        <v>3.592972611534258E-10</v>
      </c>
      <c r="X21" s="23">
        <v>8.2292781774765309E-11</v>
      </c>
    </row>
    <row r="22" spans="1:24" x14ac:dyDescent="0.4">
      <c r="A22" t="s">
        <v>49</v>
      </c>
      <c r="B22" s="33">
        <f t="shared" si="0"/>
        <v>9.7671094859842818E-3</v>
      </c>
      <c r="C22" s="24">
        <v>0</v>
      </c>
      <c r="D22" s="25">
        <v>2.1146078910560247E-3</v>
      </c>
      <c r="E22" s="23">
        <v>7.0364695600454481E-5</v>
      </c>
      <c r="F22" s="23">
        <v>6.8685893626904785E-5</v>
      </c>
      <c r="G22" s="23">
        <v>8.569074217897521E-6</v>
      </c>
      <c r="H22" s="23">
        <v>4.2660075075240534E-5</v>
      </c>
      <c r="I22" s="23">
        <v>3.7674822041139137E-5</v>
      </c>
      <c r="J22" s="25">
        <v>2.8984945938143867E-3</v>
      </c>
      <c r="K22" s="25">
        <v>7.2411975122209957E-4</v>
      </c>
      <c r="L22" s="25">
        <v>1.0797846763517633E-4</v>
      </c>
      <c r="M22" s="25">
        <v>1.6501299131224886E-3</v>
      </c>
      <c r="N22" s="23">
        <v>1.5587568182833056E-7</v>
      </c>
      <c r="O22" s="23">
        <v>5.6850791918227341E-7</v>
      </c>
      <c r="P22" s="23">
        <v>4.1282213692067489E-10</v>
      </c>
      <c r="Q22" s="23">
        <v>2.8525502938122432E-5</v>
      </c>
      <c r="R22" s="25">
        <v>1.5095059602582732E-3</v>
      </c>
      <c r="S22" s="25">
        <v>4.9627060898303223E-4</v>
      </c>
      <c r="T22" s="23">
        <v>8.7971636209865723E-6</v>
      </c>
      <c r="U22" s="23">
        <v>9.6917438984472438E-11</v>
      </c>
      <c r="V22" s="23">
        <v>4.2089271771401542E-11</v>
      </c>
      <c r="W22" s="23">
        <v>1.0760439914991773E-10</v>
      </c>
      <c r="X22" s="23">
        <v>2.9737797799977589E-11</v>
      </c>
    </row>
    <row r="23" spans="1:24" x14ac:dyDescent="0.4">
      <c r="A23" t="s">
        <v>50</v>
      </c>
      <c r="B23" s="33">
        <f t="shared" si="0"/>
        <v>1.503391507826799</v>
      </c>
      <c r="C23" s="24">
        <v>0</v>
      </c>
      <c r="D23" s="25">
        <v>0.12222700466791209</v>
      </c>
      <c r="E23" s="25">
        <v>1.1984659056765601E-2</v>
      </c>
      <c r="F23" s="25">
        <v>3.1541104516864822E-2</v>
      </c>
      <c r="G23" s="25">
        <v>8.9202756307665875E-4</v>
      </c>
      <c r="H23" s="25">
        <v>2.8595622536991938E-2</v>
      </c>
      <c r="I23" s="25">
        <v>1.3750286505779395E-2</v>
      </c>
      <c r="J23" s="26">
        <v>0.57205738901668635</v>
      </c>
      <c r="K23" s="25">
        <v>8.854321354190875E-2</v>
      </c>
      <c r="L23" s="25">
        <v>0.10633999487451314</v>
      </c>
      <c r="M23" s="25">
        <v>0.1717099369038764</v>
      </c>
      <c r="N23" s="25">
        <v>2.2659388673541029E-3</v>
      </c>
      <c r="O23" s="25">
        <v>5.1063912741687112E-4</v>
      </c>
      <c r="P23" s="23">
        <v>6.0035941857584197E-6</v>
      </c>
      <c r="Q23" s="26">
        <v>4.0633185605390525E-3</v>
      </c>
      <c r="R23" s="25">
        <v>9.7961138191222652E-2</v>
      </c>
      <c r="S23" s="25">
        <v>0.24328400932183375</v>
      </c>
      <c r="T23" s="25">
        <v>7.656216640639057E-3</v>
      </c>
      <c r="U23" s="23">
        <v>1.4245941850518306E-6</v>
      </c>
      <c r="V23" s="23">
        <v>5.1611485029687213E-7</v>
      </c>
      <c r="W23" s="23">
        <v>6.8346881044567903E-7</v>
      </c>
      <c r="X23" s="23">
        <v>3.8016138694660716E-7</v>
      </c>
    </row>
    <row r="24" spans="1:24" x14ac:dyDescent="0.4">
      <c r="A24" t="s">
        <v>51</v>
      </c>
      <c r="B24" s="33">
        <f t="shared" si="0"/>
        <v>15.206772188405051</v>
      </c>
      <c r="C24" s="24">
        <v>0</v>
      </c>
      <c r="D24" s="25">
        <v>3.2183923514467851</v>
      </c>
      <c r="E24" s="25">
        <v>0.10799133115503409</v>
      </c>
      <c r="F24" s="27">
        <v>0.1100930555911523</v>
      </c>
      <c r="G24" s="26">
        <v>1.1070409302507097E-2</v>
      </c>
      <c r="H24" s="25">
        <v>9.6682703023815569E-2</v>
      </c>
      <c r="I24" s="25">
        <v>6.4104896338525841E-2</v>
      </c>
      <c r="J24" s="25">
        <v>4.5521391137096057</v>
      </c>
      <c r="K24" s="25">
        <v>1.2585543659069316</v>
      </c>
      <c r="L24" s="25">
        <v>0.40142544309125577</v>
      </c>
      <c r="M24" s="25">
        <v>2.1277182903747982</v>
      </c>
      <c r="N24" s="25">
        <v>3.8048350368297896E-3</v>
      </c>
      <c r="O24" s="25">
        <v>2.5660199397151695E-3</v>
      </c>
      <c r="P24" s="23">
        <v>1.0083791242037641E-5</v>
      </c>
      <c r="Q24" s="26">
        <v>4.400297434529378E-2</v>
      </c>
      <c r="R24" s="26">
        <v>2.3350314250697877</v>
      </c>
      <c r="S24" s="25">
        <v>0.83466751078150636</v>
      </c>
      <c r="T24" s="25">
        <v>3.8516995975376812E-2</v>
      </c>
      <c r="U24" s="23">
        <v>1.0845343240992881E-7</v>
      </c>
      <c r="V24" s="23">
        <v>4.0225749861573527E-8</v>
      </c>
      <c r="W24" s="23">
        <v>2.1112227287702724E-7</v>
      </c>
      <c r="X24" s="23">
        <v>2.3723433953127469E-8</v>
      </c>
    </row>
    <row r="25" spans="1:24" x14ac:dyDescent="0.4">
      <c r="A25" t="s">
        <v>52</v>
      </c>
      <c r="B25" s="33">
        <f t="shared" si="0"/>
        <v>4.1696431342219994E-2</v>
      </c>
      <c r="C25" s="24">
        <v>0</v>
      </c>
      <c r="D25" s="25">
        <v>1.8733844148444802E-3</v>
      </c>
      <c r="E25" s="25">
        <v>2.9605868874089882E-3</v>
      </c>
      <c r="F25" s="25">
        <v>1.5448264511659502E-4</v>
      </c>
      <c r="G25" s="23">
        <v>2.848912023400103E-5</v>
      </c>
      <c r="H25" s="25">
        <v>1.962569051148867E-4</v>
      </c>
      <c r="I25" s="23">
        <v>8.8127982537115367E-5</v>
      </c>
      <c r="J25" s="25">
        <v>1.845721326917232E-2</v>
      </c>
      <c r="K25" s="25">
        <v>6.9486874236176219E-4</v>
      </c>
      <c r="L25" s="25">
        <v>4.7828072547995593E-4</v>
      </c>
      <c r="M25" s="25">
        <v>8.382720587654784E-3</v>
      </c>
      <c r="N25" s="23">
        <v>5.3810399100331513E-7</v>
      </c>
      <c r="O25" s="23">
        <v>6.745706428630355E-5</v>
      </c>
      <c r="P25" s="23">
        <v>1.4190850955946813E-9</v>
      </c>
      <c r="Q25" s="23">
        <v>6.5413254156976259E-5</v>
      </c>
      <c r="R25" s="25">
        <v>3.4125579940990016E-3</v>
      </c>
      <c r="S25" s="25">
        <v>4.2082749445314241E-3</v>
      </c>
      <c r="T25" s="25">
        <v>6.2775109684676939E-4</v>
      </c>
      <c r="U25" s="23">
        <v>6.3212853844560727E-9</v>
      </c>
      <c r="V25" s="23">
        <v>9.2846513025252465E-9</v>
      </c>
      <c r="W25" s="23">
        <v>9.7523449256281061E-9</v>
      </c>
      <c r="X25" s="23">
        <v>8.2701691875356003E-10</v>
      </c>
    </row>
    <row r="26" spans="1:24" x14ac:dyDescent="0.4">
      <c r="A26" t="s">
        <v>1</v>
      </c>
      <c r="B26" s="33">
        <f t="shared" si="0"/>
        <v>4.2799622064532729E-2</v>
      </c>
      <c r="C26" s="24">
        <v>0</v>
      </c>
      <c r="D26" s="26">
        <v>3.0334236588855663E-3</v>
      </c>
      <c r="E26" s="25">
        <v>1.8645267900756885E-3</v>
      </c>
      <c r="F26" s="25">
        <v>2.5960689959579012E-4</v>
      </c>
      <c r="G26" s="23">
        <v>5.7937719632468176E-5</v>
      </c>
      <c r="H26" s="25">
        <v>2.7222769075221692E-4</v>
      </c>
      <c r="I26" s="25">
        <v>2.6837307218310766E-4</v>
      </c>
      <c r="J26" s="26">
        <v>1.5006668335144935E-2</v>
      </c>
      <c r="K26" s="26">
        <v>3.028644782223693E-3</v>
      </c>
      <c r="L26" s="25">
        <v>9.3803946308982169E-4</v>
      </c>
      <c r="M26" s="25">
        <v>1.1171892134665202E-2</v>
      </c>
      <c r="N26" s="23">
        <v>6.4863200912417923E-8</v>
      </c>
      <c r="O26" s="23">
        <v>7.9429979472113999E-5</v>
      </c>
      <c r="P26" s="23">
        <v>1.7190281693298778E-10</v>
      </c>
      <c r="Q26" s="25">
        <v>4.7144056470086506E-4</v>
      </c>
      <c r="R26" s="25">
        <v>2.4264987184582972E-3</v>
      </c>
      <c r="S26" s="25">
        <v>3.75713503453255E-3</v>
      </c>
      <c r="T26" s="25">
        <v>1.637099392545709E-4</v>
      </c>
      <c r="U26" s="23">
        <v>8.9735010953904707E-10</v>
      </c>
      <c r="V26" s="23">
        <v>4.8177906553009925E-10</v>
      </c>
      <c r="W26" s="23">
        <v>5.7495458284050627E-10</v>
      </c>
      <c r="X26" s="23">
        <v>2.9267834948298653E-10</v>
      </c>
    </row>
    <row r="27" spans="1:24" x14ac:dyDescent="0.4">
      <c r="A27" t="s">
        <v>0</v>
      </c>
      <c r="B27" s="33">
        <f t="shared" si="0"/>
        <v>0.10207146028518632</v>
      </c>
      <c r="C27" s="24">
        <v>0</v>
      </c>
      <c r="D27" s="25">
        <v>4.3038689818646943E-3</v>
      </c>
      <c r="E27" s="25">
        <v>2.2521375913403694E-3</v>
      </c>
      <c r="F27" s="25">
        <v>5.7147607103893636E-4</v>
      </c>
      <c r="G27" s="25">
        <v>1.0116779151268847E-4</v>
      </c>
      <c r="H27" s="25">
        <v>3.0487927299512778E-4</v>
      </c>
      <c r="I27" s="25">
        <v>9.2368896091584926E-4</v>
      </c>
      <c r="J27" s="25">
        <v>4.8720008472203258E-2</v>
      </c>
      <c r="K27" s="25">
        <v>4.1657050839330485E-3</v>
      </c>
      <c r="L27" s="25">
        <v>2.8854561930723049E-3</v>
      </c>
      <c r="M27" s="25">
        <v>2.0182274473586781E-2</v>
      </c>
      <c r="N27" s="23">
        <v>1.2161054226318041E-5</v>
      </c>
      <c r="O27" s="23">
        <v>2.6762277614074197E-5</v>
      </c>
      <c r="P27" s="23">
        <v>3.1859331815415521E-8</v>
      </c>
      <c r="Q27" s="25">
        <v>9.0639343226624279E-4</v>
      </c>
      <c r="R27" s="25">
        <v>4.228317244080136E-3</v>
      </c>
      <c r="S27" s="26">
        <v>1.2081205507741747E-2</v>
      </c>
      <c r="T27" s="25">
        <v>4.0558520238093653E-4</v>
      </c>
      <c r="U27" s="23">
        <v>6.9892787059706265E-8</v>
      </c>
      <c r="V27" s="23">
        <v>6.6932294677735732E-8</v>
      </c>
      <c r="W27" s="23">
        <v>1.2768509852603547E-7</v>
      </c>
      <c r="X27" s="23">
        <v>7.6304901741424263E-8</v>
      </c>
    </row>
    <row r="28" spans="1:24" x14ac:dyDescent="0.4">
      <c r="A28" t="s">
        <v>53</v>
      </c>
      <c r="B28" s="33">
        <f t="shared" si="0"/>
        <v>1.9606745999282447E-2</v>
      </c>
      <c r="C28" s="24">
        <v>0</v>
      </c>
      <c r="D28" s="25">
        <v>3.077180975304489E-4</v>
      </c>
      <c r="E28" s="23">
        <v>6.603289636259154E-5</v>
      </c>
      <c r="F28" s="23">
        <v>7.5968092365592647E-5</v>
      </c>
      <c r="G28" s="23">
        <v>7.2206258420088908E-6</v>
      </c>
      <c r="H28" s="25">
        <v>2.6776146065974916E-4</v>
      </c>
      <c r="I28" s="25">
        <v>2.5942190717393718E-4</v>
      </c>
      <c r="J28" s="25">
        <v>1.1195672252257139E-2</v>
      </c>
      <c r="K28" s="25">
        <v>6.2554789197787227E-4</v>
      </c>
      <c r="L28" s="25">
        <v>2.5336042892028514E-3</v>
      </c>
      <c r="M28" s="25">
        <v>1.5084554164061818E-3</v>
      </c>
      <c r="N28" s="23">
        <v>6.6490553295367888E-7</v>
      </c>
      <c r="O28" s="23">
        <v>2.0186169695888519E-5</v>
      </c>
      <c r="P28" s="23">
        <v>1.8606829184750576E-9</v>
      </c>
      <c r="Q28" s="23">
        <v>2.029574171469452E-5</v>
      </c>
      <c r="R28" s="25">
        <v>2.8824290848471776E-4</v>
      </c>
      <c r="S28" s="25">
        <v>2.3896849685407532E-3</v>
      </c>
      <c r="T28" s="23">
        <v>4.0257479307956427E-5</v>
      </c>
      <c r="U28" s="23">
        <v>3.0223075848072768E-9</v>
      </c>
      <c r="V28" s="23">
        <v>2.2086169055082424E-9</v>
      </c>
      <c r="W28" s="23">
        <v>3.0313295351144427E-9</v>
      </c>
      <c r="X28" s="23">
        <v>7.7329016921290658E-10</v>
      </c>
    </row>
    <row r="29" spans="1:24" x14ac:dyDescent="0.4">
      <c r="A29" t="s">
        <v>54</v>
      </c>
      <c r="B29" s="33">
        <f t="shared" si="0"/>
        <v>2.3511187705205104E-3</v>
      </c>
      <c r="C29" s="24">
        <v>0</v>
      </c>
      <c r="D29" s="23">
        <v>8.300359191756545E-5</v>
      </c>
      <c r="E29" s="23">
        <v>2.9148698811399456E-5</v>
      </c>
      <c r="F29" s="23">
        <v>1.2119094403570497E-5</v>
      </c>
      <c r="G29" s="23">
        <v>7.2024591775637281E-7</v>
      </c>
      <c r="H29" s="23">
        <v>3.1016233092055581E-5</v>
      </c>
      <c r="I29" s="23">
        <v>2.6706755153506165E-6</v>
      </c>
      <c r="J29" s="25">
        <v>1.2144311362926039E-3</v>
      </c>
      <c r="K29" s="23">
        <v>6.35670074935784E-5</v>
      </c>
      <c r="L29" s="25">
        <v>2.4604989594453148E-4</v>
      </c>
      <c r="M29" s="25">
        <v>1.7126946206974042E-4</v>
      </c>
      <c r="N29" s="23">
        <v>7.2721116689351322E-8</v>
      </c>
      <c r="O29" s="23">
        <v>1.7547354829088948E-6</v>
      </c>
      <c r="P29" s="23">
        <v>1.9291893808542815E-10</v>
      </c>
      <c r="Q29" s="23">
        <v>2.7490256573682896E-6</v>
      </c>
      <c r="R29" s="23">
        <v>2.8202880939040061E-5</v>
      </c>
      <c r="S29" s="25">
        <v>4.5568084464909272E-4</v>
      </c>
      <c r="T29" s="23">
        <v>8.6613015058180799E-6</v>
      </c>
      <c r="U29" s="23">
        <v>3.5243048222564737E-10</v>
      </c>
      <c r="V29" s="23">
        <v>2.3384633780546606E-10</v>
      </c>
      <c r="W29" s="23">
        <v>3.4971135628522362E-10</v>
      </c>
      <c r="X29" s="23">
        <v>9.0804326673706351E-11</v>
      </c>
    </row>
    <row r="30" spans="1:24" x14ac:dyDescent="0.4">
      <c r="A30" t="s">
        <v>55</v>
      </c>
      <c r="B30" s="33">
        <f t="shared" si="0"/>
        <v>3.186584420233026E-7</v>
      </c>
      <c r="C30" s="24">
        <v>0</v>
      </c>
      <c r="D30" s="23">
        <v>6.6700344943056471E-9</v>
      </c>
      <c r="E30" s="23">
        <v>7.8834166625405313E-10</v>
      </c>
      <c r="F30" s="23">
        <v>6.7436174158678391E-10</v>
      </c>
      <c r="G30" s="23">
        <v>6.2502051777610928E-11</v>
      </c>
      <c r="H30" s="23">
        <v>2.625644392907783E-9</v>
      </c>
      <c r="I30" s="23">
        <v>9.1582019183705003E-10</v>
      </c>
      <c r="J30" s="23">
        <v>1.8451302365529588E-7</v>
      </c>
      <c r="K30" s="23">
        <v>5.0680673138717521E-9</v>
      </c>
      <c r="L30" s="23">
        <v>1.4471370664181321E-8</v>
      </c>
      <c r="M30" s="23">
        <v>3.4199618770340611E-8</v>
      </c>
      <c r="N30" s="23">
        <v>1.1175942078942796E-11</v>
      </c>
      <c r="O30" s="23">
        <v>1.0051487821157935E-10</v>
      </c>
      <c r="P30" s="23">
        <v>2.8418539458471097E-14</v>
      </c>
      <c r="Q30" s="23">
        <v>6.3669030613633307E-10</v>
      </c>
      <c r="R30" s="23">
        <v>7.6205742175940514E-9</v>
      </c>
      <c r="S30" s="23">
        <v>5.9284476758362504E-8</v>
      </c>
      <c r="T30" s="23">
        <v>1.0160569153244243E-9</v>
      </c>
      <c r="U30" s="23">
        <v>5.4773535021348088E-14</v>
      </c>
      <c r="V30" s="23">
        <v>2.6119238993069454E-14</v>
      </c>
      <c r="W30" s="23">
        <v>4.6132964273315367E-14</v>
      </c>
      <c r="X30" s="23">
        <v>1.2618958561053475E-14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D840-5D1F-47CD-95A9-788EDC7C882E}">
  <dimension ref="B1:N85"/>
  <sheetViews>
    <sheetView tabSelected="1" zoomScale="50" zoomScaleNormal="50" workbookViewId="0">
      <pane ySplit="3" topLeftCell="A10" activePane="bottomLeft" state="frozenSplit"/>
      <selection pane="bottomLeft" activeCell="B28" sqref="B28"/>
    </sheetView>
  </sheetViews>
  <sheetFormatPr defaultRowHeight="14.6" x14ac:dyDescent="0.4"/>
  <cols>
    <col min="1" max="1" width="1.921875" customWidth="1"/>
    <col min="2" max="2" width="31.69140625" customWidth="1"/>
    <col min="4" max="4" width="50.3828125" customWidth="1"/>
    <col min="5" max="13" width="9.07421875" style="4" customWidth="1"/>
    <col min="14" max="14" width="14.4609375" customWidth="1"/>
  </cols>
  <sheetData>
    <row r="1" spans="2:14" x14ac:dyDescent="0.4">
      <c r="E1" s="54" t="s">
        <v>3</v>
      </c>
      <c r="F1" s="54"/>
      <c r="G1" s="54"/>
      <c r="H1" s="54"/>
      <c r="I1" s="54"/>
      <c r="J1" s="54"/>
      <c r="K1" s="54"/>
      <c r="L1" s="54"/>
      <c r="M1" s="54"/>
    </row>
    <row r="2" spans="2:14" ht="15" customHeight="1" x14ac:dyDescent="0.4">
      <c r="B2" s="35" t="s">
        <v>32</v>
      </c>
      <c r="C2" s="35" t="s">
        <v>33</v>
      </c>
      <c r="E2" s="34">
        <f>SUM(Table14[Climate Change])</f>
        <v>2.1478186962028047E-3</v>
      </c>
      <c r="F2" s="34">
        <f>SUM(Table14[Biosphere Integrity (biodiversity loss and species extinction)])</f>
        <v>2.1153716107014005E-3</v>
      </c>
      <c r="G2" s="34">
        <f>SUM(Table14[Stratospheric Ozone Depletion])</f>
        <v>2.9458588847688728E-7</v>
      </c>
      <c r="H2" s="34">
        <f>SUM(Table14[Ocean Acidification])</f>
        <v>2.0508185640813934E-3</v>
      </c>
      <c r="I2" s="34">
        <f>SUM(Table14[Biogeochemical Flows (phosphorus and nitrogen cycles)])</f>
        <v>6.1206329975020693E-5</v>
      </c>
      <c r="J2" s="34">
        <f>SUM(Table14[Land-System Change (e.g., deforestation)])</f>
        <v>1.0914486443458375E-4</v>
      </c>
      <c r="K2" s="34">
        <f>SUM(Table14[Freshwater Use])</f>
        <v>1.1187604611537256E-4</v>
      </c>
      <c r="L2" s="34">
        <f>SUM(Table14[Atmospheric Aerosol Loading (microscopic particles in the atmosphere that affect climate and living organisms)])</f>
        <v>2.526574469006837E-3</v>
      </c>
      <c r="M2" s="34">
        <f>SUM(Table14[Novel Entities])</f>
        <v>1.0102734179132277E-2</v>
      </c>
      <c r="N2" t="s">
        <v>93</v>
      </c>
    </row>
    <row r="3" spans="2:14" ht="122.6" customHeight="1" thickBot="1" x14ac:dyDescent="0.8">
      <c r="B3" s="20" t="s">
        <v>34</v>
      </c>
      <c r="C3" s="3" t="s">
        <v>2</v>
      </c>
      <c r="D3" s="20" t="s">
        <v>35</v>
      </c>
      <c r="E3" s="21" t="s">
        <v>22</v>
      </c>
      <c r="F3" s="21" t="s">
        <v>31</v>
      </c>
      <c r="G3" s="21" t="s">
        <v>23</v>
      </c>
      <c r="H3" s="21" t="s">
        <v>24</v>
      </c>
      <c r="I3" s="21" t="s">
        <v>25</v>
      </c>
      <c r="J3" s="21" t="s">
        <v>26</v>
      </c>
      <c r="K3" s="21" t="s">
        <v>27</v>
      </c>
      <c r="L3" s="21" t="s">
        <v>28</v>
      </c>
      <c r="M3" s="21" t="s">
        <v>30</v>
      </c>
      <c r="N3" s="31" t="s">
        <v>92</v>
      </c>
    </row>
    <row r="4" spans="2:14" ht="22.85" customHeight="1" x14ac:dyDescent="0.4">
      <c r="B4" s="55">
        <f>SUM(E4:M9)</f>
        <v>1.2629921876342978E-2</v>
      </c>
      <c r="C4" s="10">
        <v>3</v>
      </c>
      <c r="D4" s="10" t="s">
        <v>42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7">
        <f>Table14[[#This Row],[SimaPro ReCiPe 2016 (H) end point normalization results]]</f>
        <v>2.5153853822953215E-3</v>
      </c>
      <c r="M4" s="38">
        <v>0</v>
      </c>
      <c r="N4" s="30">
        <f>VLOOKUP($D4, 'Data-new'!$A$9:$C$30, 2, FALSE)</f>
        <v>2.5153853822953215E-3</v>
      </c>
    </row>
    <row r="5" spans="2:14" ht="22.85" customHeight="1" x14ac:dyDescent="0.4">
      <c r="B5" s="56"/>
      <c r="C5" s="11">
        <v>3</v>
      </c>
      <c r="D5" s="11" t="s">
        <v>40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40">
        <f>Table14[[#This Row],[SimaPro ReCiPe 2016 (H) end point normalization results]]</f>
        <v>8.436458195399972E-7</v>
      </c>
      <c r="N5" s="30">
        <f>VLOOKUP($D5, 'Data-new'!$A$9:$C$30, 2, FALSE)</f>
        <v>8.436458195399972E-7</v>
      </c>
    </row>
    <row r="6" spans="2:14" ht="22.85" customHeight="1" x14ac:dyDescent="0.4">
      <c r="B6" s="56"/>
      <c r="C6" s="11">
        <v>3</v>
      </c>
      <c r="D6" s="11" t="s">
        <v>41</v>
      </c>
      <c r="E6" s="39">
        <v>0</v>
      </c>
      <c r="F6" s="41">
        <f>Table14[[#This Row],[SimaPro ReCiPe 2016 (H) end point normalization results]]</f>
        <v>4.7753491111057146E-6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40">
        <f>Table14[[#This Row],[SimaPro ReCiPe 2016 (H) end point normalization results]]</f>
        <v>4.7753491111057146E-6</v>
      </c>
      <c r="N6" s="30">
        <f>VLOOKUP($D6, 'Data-new'!$A$9:$C$30, 2, FALSE)</f>
        <v>4.7753491111057146E-6</v>
      </c>
    </row>
    <row r="7" spans="2:14" ht="22.85" customHeight="1" x14ac:dyDescent="0.4">
      <c r="B7" s="56"/>
      <c r="C7" s="11">
        <v>3</v>
      </c>
      <c r="D7" s="11" t="s">
        <v>50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40">
        <f>Table14[[#This Row],[SimaPro ReCiPe 2016 (H) end point normalization results]]</f>
        <v>9.5250022543063965E-3</v>
      </c>
      <c r="N7" s="30">
        <f>VLOOKUP($D7, 'Data-new'!$A$9:$C$30, 2, FALSE)</f>
        <v>9.5250022543063965E-3</v>
      </c>
    </row>
    <row r="8" spans="2:14" ht="22.85" customHeight="1" x14ac:dyDescent="0.4">
      <c r="B8" s="56"/>
      <c r="C8" s="11">
        <v>3</v>
      </c>
      <c r="D8" s="11" t="s">
        <v>51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40">
        <f>Table14[[#This Row],[SimaPro ReCiPe 2016 (H) end point normalization results]]</f>
        <v>5.6585362512725341E-4</v>
      </c>
      <c r="N8" s="30">
        <f>VLOOKUP($D8, 'Data-new'!$A$9:$C$30, 2, FALSE)</f>
        <v>5.6585362512725341E-4</v>
      </c>
    </row>
    <row r="9" spans="2:14" ht="22.85" customHeight="1" thickBot="1" x14ac:dyDescent="0.45">
      <c r="B9" s="57"/>
      <c r="C9" s="12">
        <v>3</v>
      </c>
      <c r="D9" s="12" t="s">
        <v>53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3">
        <f>Table14[[#This Row],[SimaPro ReCiPe 2016 (H) end point normalization results]]</f>
        <v>1.3286270572254522E-5</v>
      </c>
      <c r="L9" s="42">
        <v>0</v>
      </c>
      <c r="M9" s="44">
        <v>0</v>
      </c>
      <c r="N9" s="30">
        <f>VLOOKUP($D9, 'Data-new'!$A$9:$C$30, 2, FALSE)</f>
        <v>1.3286270572254522E-5</v>
      </c>
    </row>
    <row r="10" spans="2:14" ht="22.85" customHeight="1" x14ac:dyDescent="0.4">
      <c r="B10" s="58">
        <f>SUM(E10:M11)</f>
        <v>8.0547106742129099E-6</v>
      </c>
      <c r="C10" s="8">
        <v>6</v>
      </c>
      <c r="D10" s="8" t="s">
        <v>48</v>
      </c>
      <c r="E10" s="36">
        <v>0</v>
      </c>
      <c r="F10" s="37">
        <f>Table14[[#This Row],[SimaPro ReCiPe 2016 (H) end point normalization results]]</f>
        <v>2.6847357520204939E-6</v>
      </c>
      <c r="G10" s="36">
        <v>0</v>
      </c>
      <c r="H10" s="36">
        <v>0</v>
      </c>
      <c r="I10" s="37">
        <f>Table14[[#This Row],[SimaPro ReCiPe 2016 (H) end point normalization results]]</f>
        <v>2.6847357520204939E-6</v>
      </c>
      <c r="J10" s="36">
        <v>0</v>
      </c>
      <c r="K10" s="36">
        <v>0</v>
      </c>
      <c r="L10" s="36">
        <v>0</v>
      </c>
      <c r="M10" s="45">
        <f>Table14[[#This Row],[SimaPro ReCiPe 2016 (H) end point normalization results]]</f>
        <v>2.6847357520204939E-6</v>
      </c>
      <c r="N10" s="30">
        <f>VLOOKUP($D10, 'Data-new'!$A$9:$C$30, 2, FALSE)</f>
        <v>2.6847357520204939E-6</v>
      </c>
    </row>
    <row r="11" spans="2:14" ht="22.85" customHeight="1" thickBot="1" x14ac:dyDescent="0.45">
      <c r="B11" s="59"/>
      <c r="C11" s="9">
        <v>6</v>
      </c>
      <c r="D11" s="9" t="s">
        <v>55</v>
      </c>
      <c r="E11" s="42">
        <v>0</v>
      </c>
      <c r="F11" s="43">
        <f>Table14[[#This Row],[SimaPro ReCiPe 2016 (H) end point normalization results]]</f>
        <v>2.517090757140916E-10</v>
      </c>
      <c r="G11" s="42">
        <v>0</v>
      </c>
      <c r="H11" s="42">
        <v>0</v>
      </c>
      <c r="I11" s="42">
        <v>0</v>
      </c>
      <c r="J11" s="42">
        <v>0</v>
      </c>
      <c r="K11" s="43">
        <f>Table14[[#This Row],[SimaPro ReCiPe 2016 (H) end point normalization results]]</f>
        <v>2.517090757140916E-10</v>
      </c>
      <c r="L11" s="42">
        <v>0</v>
      </c>
      <c r="M11" s="44">
        <v>0</v>
      </c>
      <c r="N11" s="30">
        <f>VLOOKUP($D11, 'Data-new'!$A$9:$C$30, 2, FALSE)</f>
        <v>2.517090757140916E-10</v>
      </c>
    </row>
    <row r="12" spans="2:14" ht="22.85" customHeight="1" x14ac:dyDescent="0.4">
      <c r="B12" s="60">
        <f>SUM(E12:M16)</f>
        <v>6.403029825031787E-3</v>
      </c>
      <c r="C12" s="5">
        <v>13</v>
      </c>
      <c r="D12" s="5" t="s">
        <v>0</v>
      </c>
      <c r="E12" s="37">
        <f>Table14[[#This Row],[SimaPro ReCiPe 2016 (H) end point normalization results]]</f>
        <v>8.3426515633043706E-5</v>
      </c>
      <c r="F12" s="36">
        <v>0</v>
      </c>
      <c r="G12" s="36">
        <v>0</v>
      </c>
      <c r="H12" s="36">
        <v>0</v>
      </c>
      <c r="I12" s="36">
        <v>0</v>
      </c>
      <c r="J12" s="37">
        <f>Table14[[#This Row],[SimaPro ReCiPe 2016 (H) end point normalization results]]</f>
        <v>8.3426515633043706E-5</v>
      </c>
      <c r="K12" s="37">
        <f>Table14[[#This Row],[SimaPro ReCiPe 2016 (H) end point normalization results]]</f>
        <v>8.3426515633043706E-5</v>
      </c>
      <c r="L12" s="36">
        <v>0</v>
      </c>
      <c r="M12" s="38">
        <v>0</v>
      </c>
      <c r="N12" s="30">
        <f>VLOOKUP($D12, 'Data-new'!$A$9:$C$30, 2, FALSE)</f>
        <v>8.3426515633043706E-5</v>
      </c>
    </row>
    <row r="13" spans="2:14" ht="22.85" customHeight="1" x14ac:dyDescent="0.4">
      <c r="B13" s="61"/>
      <c r="C13" s="6">
        <v>13</v>
      </c>
      <c r="D13" s="6" t="s">
        <v>36</v>
      </c>
      <c r="E13" s="41">
        <f>Table14[[#This Row],[SimaPro ReCiPe 2016 (H) end point normalization results]]</f>
        <v>1.9551596227692742E-3</v>
      </c>
      <c r="F13" s="41">
        <f>Table14[[#This Row],[SimaPro ReCiPe 2016 (H) end point normalization results]]</f>
        <v>1.9551596227692742E-3</v>
      </c>
      <c r="G13" s="39">
        <v>0</v>
      </c>
      <c r="H13" s="41">
        <f>Table14[[#This Row],[SimaPro ReCiPe 2016 (H) end point normalization results]]</f>
        <v>1.9551596227692742E-3</v>
      </c>
      <c r="I13" s="39">
        <v>0</v>
      </c>
      <c r="J13" s="39">
        <v>0</v>
      </c>
      <c r="K13" s="39">
        <v>0</v>
      </c>
      <c r="L13" s="39">
        <v>0</v>
      </c>
      <c r="M13" s="46">
        <v>0</v>
      </c>
      <c r="N13" s="30">
        <f>VLOOKUP($D13, 'Data-new'!$A$9:$C$30, 2, FALSE)</f>
        <v>1.9551596227692742E-3</v>
      </c>
    </row>
    <row r="14" spans="2:14" ht="22.85" customHeight="1" x14ac:dyDescent="0.4">
      <c r="B14" s="61"/>
      <c r="C14" s="6">
        <v>13</v>
      </c>
      <c r="D14" s="6" t="s">
        <v>37</v>
      </c>
      <c r="E14" s="41">
        <f>Table14[[#This Row],[SimaPro ReCiPe 2016 (H) end point normalization results]]</f>
        <v>9.5656328913836997E-5</v>
      </c>
      <c r="F14" s="41">
        <f>Table14[[#This Row],[SimaPro ReCiPe 2016 (H) end point normalization results]]</f>
        <v>9.5656328913836997E-5</v>
      </c>
      <c r="G14" s="39">
        <v>0</v>
      </c>
      <c r="H14" s="41">
        <f>Table14[[#This Row],[SimaPro ReCiPe 2016 (H) end point normalization results]]</f>
        <v>9.5656328913836997E-5</v>
      </c>
      <c r="I14" s="39">
        <v>0</v>
      </c>
      <c r="J14" s="39">
        <v>0</v>
      </c>
      <c r="K14" s="39">
        <v>0</v>
      </c>
      <c r="L14" s="39">
        <v>0</v>
      </c>
      <c r="M14" s="46">
        <v>0</v>
      </c>
      <c r="N14" s="30">
        <f>VLOOKUP($D14, 'Data-new'!$A$9:$C$30, 2, FALSE)</f>
        <v>9.5656328913836997E-5</v>
      </c>
    </row>
    <row r="15" spans="2:14" ht="22.85" customHeight="1" x14ac:dyDescent="0.4">
      <c r="B15" s="61"/>
      <c r="C15" s="6">
        <v>13</v>
      </c>
      <c r="D15" s="6" t="s">
        <v>38</v>
      </c>
      <c r="E15" s="41">
        <f>Table14[[#This Row],[SimaPro ReCiPe 2016 (H) end point normalization results]]</f>
        <v>2.6123982820550698E-9</v>
      </c>
      <c r="F15" s="41">
        <f>Table14[[#This Row],[SimaPro ReCiPe 2016 (H) end point normalization results]]</f>
        <v>2.6123982820550698E-9</v>
      </c>
      <c r="G15" s="39">
        <v>0</v>
      </c>
      <c r="H15" s="41">
        <f>Table14[[#This Row],[SimaPro ReCiPe 2016 (H) end point normalization results]]</f>
        <v>2.6123982820550698E-9</v>
      </c>
      <c r="I15" s="39">
        <v>0</v>
      </c>
      <c r="J15" s="39">
        <v>0</v>
      </c>
      <c r="K15" s="39">
        <v>0</v>
      </c>
      <c r="L15" s="39">
        <v>0</v>
      </c>
      <c r="M15" s="46">
        <v>0</v>
      </c>
      <c r="N15" s="30">
        <f>VLOOKUP($D15, 'Data-new'!$A$9:$C$30, 2, FALSE)</f>
        <v>2.6123982820550698E-9</v>
      </c>
    </row>
    <row r="16" spans="2:14" ht="22.85" customHeight="1" thickBot="1" x14ac:dyDescent="0.45">
      <c r="B16" s="62"/>
      <c r="C16" s="7">
        <v>13</v>
      </c>
      <c r="D16" s="7" t="s">
        <v>39</v>
      </c>
      <c r="E16" s="42">
        <v>0</v>
      </c>
      <c r="F16" s="42">
        <v>0</v>
      </c>
      <c r="G16" s="43">
        <f>Table14[[#This Row],[SimaPro ReCiPe 2016 (H) end point normalization results]]</f>
        <v>2.9458588847688728E-7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4">
        <v>0</v>
      </c>
      <c r="N16" s="30">
        <f>VLOOKUP($D16, 'Data-new'!$A$9:$C$30, 2, FALSE)</f>
        <v>2.9458588847688728E-7</v>
      </c>
    </row>
    <row r="17" spans="2:14" ht="22.85" customHeight="1" x14ac:dyDescent="0.4">
      <c r="B17" s="63">
        <f>SUM(E17:M19)</f>
        <v>3.0898766901685827E-5</v>
      </c>
      <c r="C17" s="13">
        <v>14</v>
      </c>
      <c r="D17" s="13" t="s">
        <v>45</v>
      </c>
      <c r="E17" s="36">
        <v>0</v>
      </c>
      <c r="F17" s="37">
        <f>Table14[[#This Row],[SimaPro ReCiPe 2016 (H) end point normalization results]]</f>
        <v>1.5150303608423174E-5</v>
      </c>
      <c r="G17" s="36">
        <v>0</v>
      </c>
      <c r="H17" s="36">
        <v>0</v>
      </c>
      <c r="I17" s="37">
        <f>Table14[[#This Row],[SimaPro ReCiPe 2016 (H) end point normalization results]]</f>
        <v>1.5150303608423174E-5</v>
      </c>
      <c r="J17" s="36">
        <v>0</v>
      </c>
      <c r="K17" s="36">
        <v>0</v>
      </c>
      <c r="L17" s="36">
        <v>0</v>
      </c>
      <c r="M17" s="38">
        <v>0</v>
      </c>
      <c r="N17" s="30">
        <f>VLOOKUP($D17, 'Data-new'!$A$9:$C$30, 2, FALSE)</f>
        <v>1.5150303608423174E-5</v>
      </c>
    </row>
    <row r="18" spans="2:14" ht="22.85" customHeight="1" x14ac:dyDescent="0.4">
      <c r="B18" s="64"/>
      <c r="C18" s="14">
        <v>14</v>
      </c>
      <c r="D18" s="14" t="s">
        <v>46</v>
      </c>
      <c r="E18" s="39">
        <v>0</v>
      </c>
      <c r="F18" s="41">
        <f>Table14[[#This Row],[SimaPro ReCiPe 2016 (H) end point normalization results]]</f>
        <v>1.6201009751447491E-9</v>
      </c>
      <c r="G18" s="39">
        <v>0</v>
      </c>
      <c r="H18" s="39">
        <v>0</v>
      </c>
      <c r="I18" s="41">
        <f>Table14[[#This Row],[SimaPro ReCiPe 2016 (H) end point normalization results]]</f>
        <v>1.6201009751447491E-9</v>
      </c>
      <c r="J18" s="39">
        <v>0</v>
      </c>
      <c r="K18" s="39">
        <v>0</v>
      </c>
      <c r="L18" s="39">
        <v>0</v>
      </c>
      <c r="M18" s="46">
        <v>0</v>
      </c>
      <c r="N18" s="30">
        <f>VLOOKUP($D18, 'Data-new'!$A$9:$C$30, 2, FALSE)</f>
        <v>1.6201009751447491E-9</v>
      </c>
    </row>
    <row r="19" spans="2:14" ht="22.85" customHeight="1" thickBot="1" x14ac:dyDescent="0.45">
      <c r="B19" s="65"/>
      <c r="C19" s="15">
        <v>14</v>
      </c>
      <c r="D19" s="15" t="s">
        <v>49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7">
        <f>Table14[[#This Row],[SimaPro ReCiPe 2016 (H) end point normalization results]]</f>
        <v>5.9491948288919047E-7</v>
      </c>
      <c r="N19" s="30">
        <f>VLOOKUP($D19, 'Data-new'!$A$9:$C$30, 2, FALSE)</f>
        <v>5.9491948288919047E-7</v>
      </c>
    </row>
    <row r="20" spans="2:14" ht="22.85" customHeight="1" x14ac:dyDescent="0.4">
      <c r="B20" s="51">
        <f>SUM(E20:M25)</f>
        <v>1.5393416658750228E-4</v>
      </c>
      <c r="C20" s="16">
        <v>15</v>
      </c>
      <c r="D20" s="16" t="s">
        <v>44</v>
      </c>
      <c r="E20" s="36">
        <v>0</v>
      </c>
      <c r="F20" s="37">
        <f>Table14[[#This Row],[SimaPro ReCiPe 2016 (H) end point normalization results]]</f>
        <v>2.9796054025234143E-5</v>
      </c>
      <c r="G20" s="36">
        <v>0</v>
      </c>
      <c r="H20" s="36">
        <v>0</v>
      </c>
      <c r="I20" s="37">
        <f>Table14[[#This Row],[SimaPro ReCiPe 2016 (H) end point normalization results]]</f>
        <v>2.9796054025234143E-5</v>
      </c>
      <c r="J20" s="36">
        <v>0</v>
      </c>
      <c r="K20" s="36">
        <v>0</v>
      </c>
      <c r="L20" s="36">
        <v>0</v>
      </c>
      <c r="M20" s="38">
        <v>0</v>
      </c>
      <c r="N20" s="30">
        <f>VLOOKUP($D20, 'Data-new'!$A$9:$C$30, 2, FALSE)</f>
        <v>2.9796054025234143E-5</v>
      </c>
    </row>
    <row r="21" spans="2:14" ht="22.85" customHeight="1" x14ac:dyDescent="0.4">
      <c r="B21" s="52"/>
      <c r="C21" s="17">
        <v>15</v>
      </c>
      <c r="D21" s="17" t="s">
        <v>52</v>
      </c>
      <c r="E21" s="39">
        <v>0</v>
      </c>
      <c r="F21" s="41">
        <f>Table14[[#This Row],[SimaPro ReCiPe 2016 (H) end point normalization results]]</f>
        <v>1.2144732313172319E-5</v>
      </c>
      <c r="G21" s="39">
        <v>0</v>
      </c>
      <c r="H21" s="39">
        <v>0</v>
      </c>
      <c r="I21" s="39">
        <v>0</v>
      </c>
      <c r="J21" s="41">
        <f>Table14[[#This Row],[SimaPro ReCiPe 2016 (H) end point normalization results]]</f>
        <v>1.2144732313172319E-5</v>
      </c>
      <c r="K21" s="39">
        <v>0</v>
      </c>
      <c r="L21" s="39">
        <v>0</v>
      </c>
      <c r="M21" s="46">
        <v>0</v>
      </c>
      <c r="N21" s="30">
        <f>VLOOKUP($D21, 'Data-new'!$A$9:$C$30, 2, FALSE)</f>
        <v>1.2144732313172319E-5</v>
      </c>
    </row>
    <row r="22" spans="2:14" ht="22.85" customHeight="1" x14ac:dyDescent="0.4">
      <c r="B22" s="52"/>
      <c r="C22" s="17">
        <v>15</v>
      </c>
      <c r="D22" s="17" t="s">
        <v>1</v>
      </c>
      <c r="E22" s="41">
        <f>Table14[[#This Row],[SimaPro ReCiPe 2016 (H) end point normalization results]]</f>
        <v>1.3573616488367734E-5</v>
      </c>
      <c r="F22" s="39">
        <v>0</v>
      </c>
      <c r="G22" s="39">
        <v>0</v>
      </c>
      <c r="H22" s="39">
        <v>0</v>
      </c>
      <c r="I22" s="41">
        <f>Table14[[#This Row],[SimaPro ReCiPe 2016 (H) end point normalization results]]</f>
        <v>1.3573616488367734E-5</v>
      </c>
      <c r="J22" s="41">
        <f>Table14[[#This Row],[SimaPro ReCiPe 2016 (H) end point normalization results]]</f>
        <v>1.3573616488367734E-5</v>
      </c>
      <c r="K22" s="41">
        <f>Table14[[#This Row],[SimaPro ReCiPe 2016 (H) end point normalization results]]</f>
        <v>1.3573616488367734E-5</v>
      </c>
      <c r="L22" s="39">
        <v>0</v>
      </c>
      <c r="M22" s="46">
        <v>0</v>
      </c>
      <c r="N22" s="30">
        <f>VLOOKUP($D22, 'Data-new'!$A$9:$C$30, 2, FALSE)</f>
        <v>1.3573616488367734E-5</v>
      </c>
    </row>
    <row r="23" spans="2:14" ht="22.85" customHeight="1" x14ac:dyDescent="0.4">
      <c r="B23" s="52"/>
      <c r="C23" s="17">
        <v>15</v>
      </c>
      <c r="D23" s="17" t="s">
        <v>43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1">
        <f>Table14[[#This Row],[SimaPro ReCiPe 2016 (H) end point normalization results]]</f>
        <v>1.1189086711515725E-5</v>
      </c>
      <c r="M23" s="46">
        <v>0</v>
      </c>
      <c r="N23" s="30">
        <f>VLOOKUP($D23, 'Data-new'!$A$9:$C$30, 2, FALSE)</f>
        <v>1.1189086711515725E-5</v>
      </c>
    </row>
    <row r="24" spans="2:14" ht="22.85" customHeight="1" x14ac:dyDescent="0.4">
      <c r="B24" s="52"/>
      <c r="C24" s="17">
        <v>15</v>
      </c>
      <c r="D24" s="17" t="s">
        <v>47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40">
        <f>Table14[[#This Row],[SimaPro ReCiPe 2016 (H) end point normalization results]]</f>
        <v>2.9796495330717842E-6</v>
      </c>
      <c r="N24" s="30">
        <f>VLOOKUP($D24, 'Data-new'!$A$9:$C$30, 2, FALSE)</f>
        <v>2.9796495330717842E-6</v>
      </c>
    </row>
    <row r="25" spans="2:14" ht="22.85" customHeight="1" thickBot="1" x14ac:dyDescent="0.45">
      <c r="B25" s="53"/>
      <c r="C25" s="18">
        <v>15</v>
      </c>
      <c r="D25" s="18" t="s">
        <v>54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3">
        <f>Table14[[#This Row],[SimaPro ReCiPe 2016 (H) end point normalization results]]</f>
        <v>1.5893917126308797E-6</v>
      </c>
      <c r="L25" s="42">
        <v>0</v>
      </c>
      <c r="M25" s="44">
        <v>0</v>
      </c>
      <c r="N25" s="30">
        <f>VLOOKUP($D25, 'Data-new'!$A$9:$C$30, 2, FALSE)</f>
        <v>1.5893917126308797E-6</v>
      </c>
    </row>
    <row r="26" spans="2:14" x14ac:dyDescent="0.4">
      <c r="E26"/>
      <c r="F26"/>
      <c r="G26"/>
      <c r="H26"/>
      <c r="I26"/>
      <c r="J26"/>
      <c r="K26"/>
      <c r="L26"/>
      <c r="M26"/>
    </row>
    <row r="27" spans="2:14" x14ac:dyDescent="0.4">
      <c r="B27" s="19" t="s">
        <v>98</v>
      </c>
    </row>
    <row r="63" spans="2:7" ht="29.6" x14ac:dyDescent="0.4">
      <c r="B63" s="1" t="s">
        <v>4</v>
      </c>
      <c r="C63" s="1" t="s">
        <v>5</v>
      </c>
      <c r="D63" s="1" t="s">
        <v>6</v>
      </c>
      <c r="F63" s="29" t="s">
        <v>85</v>
      </c>
      <c r="G63" s="29" t="s">
        <v>6</v>
      </c>
    </row>
    <row r="64" spans="2:7" ht="256.3" customHeight="1" x14ac:dyDescent="0.4">
      <c r="B64" s="2" t="s">
        <v>7</v>
      </c>
      <c r="C64" s="2" t="s">
        <v>8</v>
      </c>
      <c r="D64" s="2" t="s">
        <v>9</v>
      </c>
      <c r="F64" s="1" t="s">
        <v>42</v>
      </c>
      <c r="G64" s="1" t="s">
        <v>86</v>
      </c>
    </row>
    <row r="65" spans="2:7" ht="98.6" x14ac:dyDescent="0.4">
      <c r="B65" s="2" t="s">
        <v>10</v>
      </c>
      <c r="C65" s="2" t="s">
        <v>11</v>
      </c>
      <c r="D65" s="2" t="s">
        <v>12</v>
      </c>
      <c r="F65" s="1" t="s">
        <v>40</v>
      </c>
      <c r="G65" s="1" t="s">
        <v>30</v>
      </c>
    </row>
    <row r="66" spans="2:7" ht="108.45" x14ac:dyDescent="0.4">
      <c r="B66" s="2" t="s">
        <v>13</v>
      </c>
      <c r="C66" s="2" t="s">
        <v>14</v>
      </c>
      <c r="D66" s="2" t="s">
        <v>15</v>
      </c>
      <c r="F66" s="1" t="s">
        <v>41</v>
      </c>
      <c r="G66" s="1" t="s">
        <v>86</v>
      </c>
    </row>
    <row r="67" spans="2:7" ht="59.15" x14ac:dyDescent="0.4">
      <c r="B67" s="2" t="s">
        <v>16</v>
      </c>
      <c r="C67" s="2" t="s">
        <v>17</v>
      </c>
      <c r="D67" s="2" t="s">
        <v>18</v>
      </c>
      <c r="F67" s="1" t="s">
        <v>50</v>
      </c>
      <c r="G67" s="1" t="s">
        <v>30</v>
      </c>
    </row>
    <row r="68" spans="2:7" ht="177.45" x14ac:dyDescent="0.4">
      <c r="B68" s="2" t="s">
        <v>19</v>
      </c>
      <c r="C68" s="2" t="s">
        <v>20</v>
      </c>
      <c r="D68" s="2" t="s">
        <v>21</v>
      </c>
      <c r="F68" s="1" t="s">
        <v>51</v>
      </c>
      <c r="G68" s="1" t="s">
        <v>30</v>
      </c>
    </row>
    <row r="69" spans="2:7" ht="29.6" x14ac:dyDescent="0.4">
      <c r="F69" s="1" t="s">
        <v>53</v>
      </c>
      <c r="G69" s="1" t="s">
        <v>27</v>
      </c>
    </row>
    <row r="70" spans="2:7" ht="49.3" x14ac:dyDescent="0.4">
      <c r="F70" s="1" t="s">
        <v>48</v>
      </c>
      <c r="G70" s="1" t="s">
        <v>87</v>
      </c>
    </row>
    <row r="71" spans="2:7" ht="39.450000000000003" x14ac:dyDescent="0.4">
      <c r="F71" s="1" t="s">
        <v>55</v>
      </c>
      <c r="G71" s="1" t="s">
        <v>27</v>
      </c>
    </row>
    <row r="72" spans="2:7" ht="78.900000000000006" x14ac:dyDescent="0.4">
      <c r="F72" s="1" t="s">
        <v>0</v>
      </c>
      <c r="G72" s="1" t="s">
        <v>88</v>
      </c>
    </row>
    <row r="73" spans="2:7" ht="29.6" x14ac:dyDescent="0.4">
      <c r="F73" s="1" t="s">
        <v>36</v>
      </c>
      <c r="G73" s="1" t="s">
        <v>22</v>
      </c>
    </row>
    <row r="74" spans="2:7" ht="39.450000000000003" x14ac:dyDescent="0.4">
      <c r="F74" s="1" t="s">
        <v>37</v>
      </c>
      <c r="G74" s="1" t="s">
        <v>22</v>
      </c>
    </row>
    <row r="75" spans="2:7" ht="39.450000000000003" x14ac:dyDescent="0.4">
      <c r="F75" s="1" t="s">
        <v>38</v>
      </c>
      <c r="G75" s="1" t="s">
        <v>22</v>
      </c>
    </row>
    <row r="76" spans="2:7" ht="29.6" x14ac:dyDescent="0.4">
      <c r="F76" s="1" t="s">
        <v>39</v>
      </c>
      <c r="G76" s="1" t="s">
        <v>23</v>
      </c>
    </row>
    <row r="77" spans="2:7" ht="49.3" x14ac:dyDescent="0.4">
      <c r="F77" s="1" t="s">
        <v>45</v>
      </c>
      <c r="G77" s="1" t="s">
        <v>87</v>
      </c>
    </row>
    <row r="78" spans="2:7" ht="69" x14ac:dyDescent="0.4">
      <c r="F78" s="1" t="s">
        <v>46</v>
      </c>
      <c r="G78" s="1" t="s">
        <v>89</v>
      </c>
    </row>
    <row r="79" spans="2:7" ht="19.75" x14ac:dyDescent="0.4">
      <c r="F79" s="1" t="s">
        <v>49</v>
      </c>
      <c r="G79" s="1" t="s">
        <v>30</v>
      </c>
    </row>
    <row r="80" spans="2:7" ht="49.3" x14ac:dyDescent="0.4">
      <c r="F80" s="1" t="s">
        <v>44</v>
      </c>
      <c r="G80" s="1" t="s">
        <v>87</v>
      </c>
    </row>
    <row r="81" spans="6:7" ht="19.75" x14ac:dyDescent="0.4">
      <c r="F81" s="1" t="s">
        <v>52</v>
      </c>
      <c r="G81" s="1" t="s">
        <v>90</v>
      </c>
    </row>
    <row r="82" spans="6:7" ht="69" x14ac:dyDescent="0.4">
      <c r="F82" s="1" t="s">
        <v>1</v>
      </c>
      <c r="G82" s="1" t="s">
        <v>91</v>
      </c>
    </row>
    <row r="83" spans="6:7" ht="39.450000000000003" x14ac:dyDescent="0.4">
      <c r="F83" s="1" t="s">
        <v>43</v>
      </c>
      <c r="G83" s="1" t="s">
        <v>86</v>
      </c>
    </row>
    <row r="84" spans="6:7" ht="19.75" x14ac:dyDescent="0.4">
      <c r="F84" s="1" t="s">
        <v>47</v>
      </c>
      <c r="G84" s="1" t="s">
        <v>30</v>
      </c>
    </row>
    <row r="85" spans="6:7" ht="39.450000000000003" x14ac:dyDescent="0.4">
      <c r="F85" s="1" t="s">
        <v>54</v>
      </c>
      <c r="G85" s="1" t="s">
        <v>27</v>
      </c>
    </row>
  </sheetData>
  <mergeCells count="6">
    <mergeCell ref="B20:B25"/>
    <mergeCell ref="E1:M1"/>
    <mergeCell ref="B4:B9"/>
    <mergeCell ref="B10:B11"/>
    <mergeCell ref="B12:B16"/>
    <mergeCell ref="B17:B19"/>
  </mergeCells>
  <conditionalFormatting sqref="E4:M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4DEB-2E1E-48C7-9D77-D399F2A0FC7F}">
  <dimension ref="A1:H30"/>
  <sheetViews>
    <sheetView workbookViewId="0">
      <selection activeCell="A5" sqref="A5"/>
    </sheetView>
  </sheetViews>
  <sheetFormatPr defaultColWidth="20.69140625" defaultRowHeight="14.6" x14ac:dyDescent="0.4"/>
  <cols>
    <col min="1" max="1" width="40.69140625" customWidth="1"/>
    <col min="2" max="2" width="10.61328125" customWidth="1"/>
  </cols>
  <sheetData>
    <row r="1" spans="1:8" x14ac:dyDescent="0.4">
      <c r="A1" t="s">
        <v>84</v>
      </c>
    </row>
    <row r="2" spans="1:8" x14ac:dyDescent="0.4">
      <c r="A2" t="s">
        <v>97</v>
      </c>
    </row>
    <row r="3" spans="1:8" x14ac:dyDescent="0.4">
      <c r="A3" t="s">
        <v>96</v>
      </c>
    </row>
    <row r="4" spans="1:8" x14ac:dyDescent="0.4">
      <c r="A4" t="s">
        <v>81</v>
      </c>
    </row>
    <row r="5" spans="1:8" x14ac:dyDescent="0.4">
      <c r="A5" t="s">
        <v>80</v>
      </c>
    </row>
    <row r="7" spans="1:8" s="3" customFormat="1" x14ac:dyDescent="0.4"/>
    <row r="8" spans="1:8" s="3" customFormat="1" x14ac:dyDescent="0.4">
      <c r="A8" s="3" t="s">
        <v>79</v>
      </c>
      <c r="B8" s="32" t="s">
        <v>56</v>
      </c>
      <c r="C8" s="3" t="s">
        <v>95</v>
      </c>
      <c r="D8" s="3" t="s">
        <v>94</v>
      </c>
      <c r="E8" s="3" t="s">
        <v>60</v>
      </c>
      <c r="F8" s="3" t="s">
        <v>59</v>
      </c>
      <c r="G8" s="3" t="s">
        <v>58</v>
      </c>
      <c r="H8" s="3" t="s">
        <v>57</v>
      </c>
    </row>
    <row r="9" spans="1:8" x14ac:dyDescent="0.4">
      <c r="A9" t="s">
        <v>36</v>
      </c>
      <c r="B9" s="33">
        <f t="shared" ref="B9:B30" si="0">SUM(C9:X9)</f>
        <v>1.9551596227692742E-3</v>
      </c>
      <c r="C9" s="49">
        <v>0</v>
      </c>
      <c r="D9" s="50">
        <v>1.9520586639226755E-3</v>
      </c>
      <c r="E9" s="48">
        <v>7.1278277657965828E-7</v>
      </c>
      <c r="F9" s="48">
        <v>7.3882774570206911E-8</v>
      </c>
      <c r="G9" s="48">
        <v>2.1676763040452769E-6</v>
      </c>
      <c r="H9" s="48">
        <v>1.4661699140346783E-7</v>
      </c>
    </row>
    <row r="10" spans="1:8" x14ac:dyDescent="0.4">
      <c r="A10" t="s">
        <v>37</v>
      </c>
      <c r="B10" s="33">
        <f t="shared" si="0"/>
        <v>9.5656328913836997E-5</v>
      </c>
      <c r="C10" s="49">
        <v>0</v>
      </c>
      <c r="D10" s="48">
        <v>9.5504619286231168E-5</v>
      </c>
      <c r="E10" s="48">
        <v>3.4871519278898606E-8</v>
      </c>
      <c r="F10" s="48">
        <v>3.6144385770852154E-9</v>
      </c>
      <c r="G10" s="48">
        <v>1.0605094511862536E-7</v>
      </c>
      <c r="H10" s="48">
        <v>7.1727246312230355E-9</v>
      </c>
    </row>
    <row r="11" spans="1:8" x14ac:dyDescent="0.4">
      <c r="A11" t="s">
        <v>38</v>
      </c>
      <c r="B11" s="33">
        <f t="shared" si="0"/>
        <v>2.6123982820550698E-9</v>
      </c>
      <c r="C11" s="49">
        <v>0</v>
      </c>
      <c r="D11" s="48">
        <v>2.6082548651582591E-9</v>
      </c>
      <c r="E11" s="48">
        <v>9.5240699147839408E-13</v>
      </c>
      <c r="F11" s="48">
        <v>9.8719384765794743E-14</v>
      </c>
      <c r="G11" s="48">
        <v>2.8963832611338035E-12</v>
      </c>
      <c r="H11" s="48">
        <v>1.9590725943278054E-13</v>
      </c>
    </row>
    <row r="12" spans="1:8" x14ac:dyDescent="0.4">
      <c r="A12" t="s">
        <v>39</v>
      </c>
      <c r="B12" s="33">
        <f t="shared" si="0"/>
        <v>2.9458588847688728E-7</v>
      </c>
      <c r="C12" s="49">
        <v>0</v>
      </c>
      <c r="D12" s="48">
        <v>2.9405470403485126E-7</v>
      </c>
      <c r="E12" s="48">
        <v>1.1707485626386899E-10</v>
      </c>
      <c r="F12" s="48">
        <v>3.1329829010675814E-11</v>
      </c>
      <c r="G12" s="48">
        <v>3.4297881016944796E-10</v>
      </c>
      <c r="H12" s="48">
        <v>3.9800946592052647E-11</v>
      </c>
    </row>
    <row r="13" spans="1:8" x14ac:dyDescent="0.4">
      <c r="A13" t="s">
        <v>40</v>
      </c>
      <c r="B13" s="33">
        <f t="shared" si="0"/>
        <v>8.436458195399972E-7</v>
      </c>
      <c r="C13" s="49">
        <v>0</v>
      </c>
      <c r="D13" s="48">
        <v>8.4320590505488081E-7</v>
      </c>
      <c r="E13" s="48">
        <v>2.0185549029024903E-10</v>
      </c>
      <c r="F13" s="48">
        <v>1.4722649271067122E-11</v>
      </c>
      <c r="G13" s="48">
        <v>2.1715707184789321E-10</v>
      </c>
      <c r="H13" s="48">
        <v>6.1792737072369998E-12</v>
      </c>
    </row>
    <row r="14" spans="1:8" x14ac:dyDescent="0.4">
      <c r="A14" t="s">
        <v>41</v>
      </c>
      <c r="B14" s="33">
        <f t="shared" si="0"/>
        <v>4.7753491111057146E-6</v>
      </c>
      <c r="C14" s="49">
        <v>0</v>
      </c>
      <c r="D14" s="48">
        <v>4.7559567716979719E-6</v>
      </c>
      <c r="E14" s="48">
        <v>6.1907687300931017E-9</v>
      </c>
      <c r="F14" s="48">
        <v>7.3292672763603318E-10</v>
      </c>
      <c r="G14" s="48">
        <v>9.7649313793256394E-9</v>
      </c>
      <c r="H14" s="48">
        <v>2.7037125706881647E-9</v>
      </c>
    </row>
    <row r="15" spans="1:8" x14ac:dyDescent="0.4">
      <c r="A15" t="s">
        <v>42</v>
      </c>
      <c r="B15" s="33">
        <f t="shared" si="0"/>
        <v>2.5153853822953215E-3</v>
      </c>
      <c r="C15" s="49">
        <v>0</v>
      </c>
      <c r="D15" s="50">
        <v>2.5119972923278791E-3</v>
      </c>
      <c r="E15" s="48">
        <v>1.0292063819614277E-6</v>
      </c>
      <c r="F15" s="48">
        <v>8.4747101450881706E-8</v>
      </c>
      <c r="G15" s="48">
        <v>1.691589064902586E-6</v>
      </c>
      <c r="H15" s="48">
        <v>5.8254741912719184E-7</v>
      </c>
    </row>
    <row r="16" spans="1:8" x14ac:dyDescent="0.4">
      <c r="A16" t="s">
        <v>43</v>
      </c>
      <c r="B16" s="33">
        <f t="shared" si="0"/>
        <v>1.1189086711515725E-5</v>
      </c>
      <c r="C16" s="49">
        <v>0</v>
      </c>
      <c r="D16" s="48">
        <v>1.1143090440131976E-5</v>
      </c>
      <c r="E16" s="48">
        <v>1.4523674820940738E-8</v>
      </c>
      <c r="F16" s="48">
        <v>1.7159227243722634E-9</v>
      </c>
      <c r="G16" s="48">
        <v>2.3463563626625522E-8</v>
      </c>
      <c r="H16" s="48">
        <v>6.293110211809924E-9</v>
      </c>
    </row>
    <row r="17" spans="1:8" x14ac:dyDescent="0.4">
      <c r="A17" t="s">
        <v>44</v>
      </c>
      <c r="B17" s="33">
        <f t="shared" si="0"/>
        <v>2.9796054025234143E-5</v>
      </c>
      <c r="C17" s="49">
        <v>0</v>
      </c>
      <c r="D17" s="48">
        <v>2.9751796176909964E-5</v>
      </c>
      <c r="E17" s="48">
        <v>1.2800558674852533E-8</v>
      </c>
      <c r="F17" s="48">
        <v>1.2303195521679165E-9</v>
      </c>
      <c r="G17" s="48">
        <v>2.0329842001871384E-8</v>
      </c>
      <c r="H17" s="48">
        <v>9.8971280952831005E-9</v>
      </c>
    </row>
    <row r="18" spans="1:8" x14ac:dyDescent="0.4">
      <c r="A18" t="s">
        <v>45</v>
      </c>
      <c r="B18" s="33">
        <f t="shared" si="0"/>
        <v>1.5150303608423174E-5</v>
      </c>
      <c r="C18" s="49">
        <v>0</v>
      </c>
      <c r="D18" s="48">
        <v>1.5145234802662031E-5</v>
      </c>
      <c r="E18" s="48">
        <v>2.0471179023714524E-9</v>
      </c>
      <c r="F18" s="48">
        <v>9.2178265853379244E-11</v>
      </c>
      <c r="G18" s="48">
        <v>2.8533409112263173E-9</v>
      </c>
      <c r="H18" s="48">
        <v>7.6168681692843613E-11</v>
      </c>
    </row>
    <row r="19" spans="1:8" x14ac:dyDescent="0.4">
      <c r="A19" t="s">
        <v>46</v>
      </c>
      <c r="B19" s="33">
        <f t="shared" si="0"/>
        <v>1.6201009751447491E-9</v>
      </c>
      <c r="C19" s="49">
        <v>0</v>
      </c>
      <c r="D19" s="48">
        <v>1.6183142918809201E-9</v>
      </c>
      <c r="E19" s="48">
        <v>3.968687749638209E-13</v>
      </c>
      <c r="F19" s="48">
        <v>2.9224071132481237E-14</v>
      </c>
      <c r="G19" s="48">
        <v>1.3238107666502061E-12</v>
      </c>
      <c r="H19" s="48">
        <v>3.6779651082659864E-14</v>
      </c>
    </row>
    <row r="20" spans="1:8" x14ac:dyDescent="0.4">
      <c r="A20" t="s">
        <v>47</v>
      </c>
      <c r="B20" s="33">
        <f t="shared" si="0"/>
        <v>2.9796495330717842E-6</v>
      </c>
      <c r="C20" s="49">
        <v>0</v>
      </c>
      <c r="D20" s="48">
        <v>2.964243322484578E-6</v>
      </c>
      <c r="E20" s="48">
        <v>3.4379729410235431E-9</v>
      </c>
      <c r="F20" s="48">
        <v>2.2176228702035492E-10</v>
      </c>
      <c r="G20" s="48">
        <v>1.1442041687420356E-8</v>
      </c>
      <c r="H20" s="48">
        <v>3.0443367174178611E-10</v>
      </c>
    </row>
    <row r="21" spans="1:8" x14ac:dyDescent="0.4">
      <c r="A21" t="s">
        <v>48</v>
      </c>
      <c r="B21" s="33">
        <f t="shared" si="0"/>
        <v>2.6847357520204939E-6</v>
      </c>
      <c r="C21" s="49">
        <v>0</v>
      </c>
      <c r="D21" s="48">
        <v>2.6837025840609418E-6</v>
      </c>
      <c r="E21" s="48">
        <v>2.5651455446369735E-10</v>
      </c>
      <c r="F21" s="48">
        <v>1.2362926921969522E-11</v>
      </c>
      <c r="G21" s="48">
        <v>7.4669367556554397E-10</v>
      </c>
      <c r="H21" s="48">
        <v>1.7596802600807676E-11</v>
      </c>
    </row>
    <row r="22" spans="1:8" x14ac:dyDescent="0.4">
      <c r="A22" t="s">
        <v>49</v>
      </c>
      <c r="B22" s="33">
        <f t="shared" si="0"/>
        <v>5.9491948288919047E-7</v>
      </c>
      <c r="C22" s="49">
        <v>0</v>
      </c>
      <c r="D22" s="48">
        <v>5.945982800125903E-7</v>
      </c>
      <c r="E22" s="48">
        <v>8.655046092164232E-11</v>
      </c>
      <c r="F22" s="48">
        <v>4.6694393805069561E-12</v>
      </c>
      <c r="G22" s="48">
        <v>2.2362409346049608E-10</v>
      </c>
      <c r="H22" s="48">
        <v>6.3588828373936771E-12</v>
      </c>
    </row>
    <row r="23" spans="1:8" x14ac:dyDescent="0.4">
      <c r="A23" t="s">
        <v>50</v>
      </c>
      <c r="B23" s="33">
        <f t="shared" si="0"/>
        <v>9.5250022543063965E-3</v>
      </c>
      <c r="C23" s="49">
        <v>0</v>
      </c>
      <c r="D23" s="50">
        <v>9.5221711069436929E-3</v>
      </c>
      <c r="E23" s="48">
        <v>1.2722094664746729E-6</v>
      </c>
      <c r="F23" s="48">
        <v>5.7258462914964729E-8</v>
      </c>
      <c r="G23" s="48">
        <v>1.4203888907134469E-6</v>
      </c>
      <c r="H23" s="48">
        <v>8.1290542600177969E-8</v>
      </c>
    </row>
    <row r="24" spans="1:8" x14ac:dyDescent="0.4">
      <c r="A24" t="s">
        <v>51</v>
      </c>
      <c r="B24" s="33">
        <f t="shared" si="0"/>
        <v>5.6585362512725341E-4</v>
      </c>
      <c r="C24" s="49">
        <v>0</v>
      </c>
      <c r="D24" s="50">
        <v>5.653084815797336E-4</v>
      </c>
      <c r="E24" s="48">
        <v>9.6852482504386045E-8</v>
      </c>
      <c r="F24" s="48">
        <v>4.4626977994349608E-9</v>
      </c>
      <c r="G24" s="48">
        <v>4.3875554581804285E-7</v>
      </c>
      <c r="H24" s="48">
        <v>5.0728213979818773E-9</v>
      </c>
    </row>
    <row r="25" spans="1:8" x14ac:dyDescent="0.4">
      <c r="A25" t="s">
        <v>52</v>
      </c>
      <c r="B25" s="33">
        <f t="shared" si="0"/>
        <v>1.2144732313172319E-5</v>
      </c>
      <c r="C25" s="49">
        <v>0</v>
      </c>
      <c r="D25" s="48">
        <v>1.2117612923092264E-5</v>
      </c>
      <c r="E25" s="48">
        <v>5.6451157745673501E-9</v>
      </c>
      <c r="F25" s="48">
        <v>1.0300514739659732E-9</v>
      </c>
      <c r="G25" s="48">
        <v>2.0267380426233452E-8</v>
      </c>
      <c r="H25" s="48">
        <v>1.7684240528732687E-10</v>
      </c>
    </row>
    <row r="26" spans="1:8" x14ac:dyDescent="0.4">
      <c r="A26" t="s">
        <v>1</v>
      </c>
      <c r="B26" s="33">
        <f t="shared" si="0"/>
        <v>1.3573616488367734E-5</v>
      </c>
      <c r="C26" s="49">
        <v>0</v>
      </c>
      <c r="D26" s="48">
        <v>1.3571504218112329E-5</v>
      </c>
      <c r="E26" s="48">
        <v>8.0136316438503862E-10</v>
      </c>
      <c r="F26" s="48">
        <v>5.3449205619628977E-11</v>
      </c>
      <c r="G26" s="48">
        <v>1.1948739864206956E-9</v>
      </c>
      <c r="H26" s="48">
        <v>6.2583898980087708E-11</v>
      </c>
    </row>
    <row r="27" spans="1:8" x14ac:dyDescent="0.4">
      <c r="A27" t="s">
        <v>0</v>
      </c>
      <c r="B27" s="33">
        <f t="shared" si="0"/>
        <v>8.3426515633043706E-5</v>
      </c>
      <c r="C27" s="49">
        <v>0</v>
      </c>
      <c r="D27" s="48">
        <v>8.3075001193146398E-5</v>
      </c>
      <c r="E27" s="48">
        <v>6.2416557830061428E-8</v>
      </c>
      <c r="F27" s="48">
        <v>7.4255571418148138E-9</v>
      </c>
      <c r="G27" s="48">
        <v>2.6535592068607944E-7</v>
      </c>
      <c r="H27" s="48">
        <v>1.6316404239352226E-8</v>
      </c>
    </row>
    <row r="28" spans="1:8" x14ac:dyDescent="0.4">
      <c r="A28" t="s">
        <v>53</v>
      </c>
      <c r="B28" s="33">
        <f t="shared" si="0"/>
        <v>1.3286270572254522E-5</v>
      </c>
      <c r="C28" s="49">
        <v>0</v>
      </c>
      <c r="D28" s="48">
        <v>1.3276861444548012E-5</v>
      </c>
      <c r="E28" s="48">
        <v>2.6990200860956982E-9</v>
      </c>
      <c r="F28" s="48">
        <v>2.4502687551940466E-10</v>
      </c>
      <c r="G28" s="48">
        <v>6.2997268199560647E-9</v>
      </c>
      <c r="H28" s="48">
        <v>1.6535392494117064E-10</v>
      </c>
    </row>
    <row r="29" spans="1:8" x14ac:dyDescent="0.4">
      <c r="A29" t="s">
        <v>54</v>
      </c>
      <c r="B29" s="33">
        <f t="shared" si="0"/>
        <v>1.5893917126308797E-6</v>
      </c>
      <c r="C29" s="49">
        <v>0</v>
      </c>
      <c r="D29" s="48">
        <v>1.5883048483640157E-6</v>
      </c>
      <c r="E29" s="48">
        <v>3.1473201313494749E-10</v>
      </c>
      <c r="F29" s="48">
        <v>2.5943221461914483E-11</v>
      </c>
      <c r="G29" s="48">
        <v>7.2677219184289719E-10</v>
      </c>
      <c r="H29" s="48">
        <v>1.9416840424106839E-11</v>
      </c>
    </row>
    <row r="30" spans="1:8" x14ac:dyDescent="0.4">
      <c r="A30" t="s">
        <v>55</v>
      </c>
      <c r="B30" s="33">
        <f t="shared" si="0"/>
        <v>2.517090757140916E-10</v>
      </c>
      <c r="C30" s="49">
        <v>0</v>
      </c>
      <c r="D30" s="48">
        <v>2.5155869131291959E-10</v>
      </c>
      <c r="E30" s="48">
        <v>4.8914568441752964E-14</v>
      </c>
      <c r="F30" s="48">
        <v>2.8977028589499425E-15</v>
      </c>
      <c r="G30" s="48">
        <v>9.5873796942933717E-14</v>
      </c>
      <c r="H30" s="48">
        <v>2.6983329283288566E-15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incumbent</vt:lpstr>
      <vt:lpstr>Data-incumbent</vt:lpstr>
      <vt:lpstr>new</vt:lpstr>
      <vt:lpstr>Data-new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Wakeman</dc:creator>
  <cp:lastModifiedBy>Martyn Wakeman</cp:lastModifiedBy>
  <dcterms:created xsi:type="dcterms:W3CDTF">2025-04-04T15:22:20Z</dcterms:created>
  <dcterms:modified xsi:type="dcterms:W3CDTF">2025-05-16T14:46:14Z</dcterms:modified>
</cp:coreProperties>
</file>