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s\COURS\Environnement\Environmental economics\Cours\"/>
    </mc:Choice>
  </mc:AlternateContent>
  <xr:revisionPtr revIDLastSave="0" documentId="13_ncr:1_{551A52AB-390A-4CD0-A544-41C6CFCD7431}" xr6:coauthVersionLast="36" xr6:coauthVersionMax="36" xr10:uidLastSave="{00000000-0000-0000-0000-000000000000}"/>
  <bookViews>
    <workbookView xWindow="0" yWindow="0" windowWidth="19200" windowHeight="6990" activeTab="2" xr2:uid="{274D29E1-E9BA-4FE6-BB61-B8BF274D955A}"/>
  </bookViews>
  <sheets>
    <sheet name="IRR" sheetId="1" r:id="rId1"/>
    <sheet name="IRR&amp;annuity" sheetId="4" r:id="rId2"/>
    <sheet name="Min Lifetime" sheetId="2" r:id="rId3"/>
    <sheet name="Payback period" sheetId="3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K10" i="3" s="1"/>
  <c r="J11" i="3"/>
  <c r="K11" i="3"/>
  <c r="J12" i="3"/>
  <c r="K12" i="3"/>
  <c r="J13" i="3"/>
  <c r="K13" i="3" s="1"/>
  <c r="J14" i="3"/>
  <c r="K14" i="3" s="1"/>
  <c r="J15" i="3"/>
  <c r="K15" i="3" s="1"/>
  <c r="J16" i="3"/>
  <c r="K16" i="3"/>
  <c r="J17" i="3"/>
  <c r="K17" i="3" s="1"/>
  <c r="J18" i="3"/>
  <c r="K18" i="3" s="1"/>
  <c r="J19" i="3"/>
  <c r="K19" i="3" s="1"/>
  <c r="J20" i="3"/>
  <c r="K20" i="3"/>
  <c r="J21" i="3"/>
  <c r="K21" i="3" s="1"/>
  <c r="J22" i="3"/>
  <c r="K22" i="3" s="1"/>
  <c r="J23" i="3"/>
  <c r="K23" i="3" s="1"/>
  <c r="J24" i="3"/>
  <c r="K24" i="3"/>
  <c r="J25" i="3"/>
  <c r="K25" i="3" s="1"/>
  <c r="J26" i="3"/>
  <c r="K26" i="3" s="1"/>
  <c r="J27" i="3"/>
  <c r="K27" i="3" s="1"/>
  <c r="J28" i="3"/>
  <c r="K28" i="3"/>
  <c r="J29" i="3"/>
  <c r="K29" i="3" s="1"/>
  <c r="J30" i="3"/>
  <c r="K30" i="3" s="1"/>
  <c r="J31" i="3"/>
  <c r="K31" i="3" s="1"/>
  <c r="J32" i="3"/>
  <c r="K32" i="3"/>
  <c r="J33" i="3"/>
  <c r="K33" i="3" s="1"/>
  <c r="L8" i="3"/>
  <c r="L9" i="3"/>
  <c r="K9" i="3"/>
  <c r="K8" i="3"/>
  <c r="J9" i="3"/>
  <c r="L10" i="3" l="1"/>
  <c r="L11" i="3" s="1"/>
  <c r="L12" i="3" s="1"/>
  <c r="L13" i="3"/>
  <c r="L14" i="3" s="1"/>
  <c r="L15" i="3" s="1"/>
  <c r="L16" i="3" s="1"/>
  <c r="L17" i="3" s="1"/>
  <c r="L18" i="3" s="1"/>
  <c r="L19" i="3" s="1"/>
  <c r="L20" i="3" s="1"/>
  <c r="L21" i="3" s="1"/>
  <c r="L22" i="3" s="1"/>
  <c r="L23" i="3" s="1"/>
  <c r="L24" i="3" s="1"/>
  <c r="L25" i="3" s="1"/>
  <c r="L26" i="3" s="1"/>
  <c r="L27" i="3" s="1"/>
  <c r="L28" i="3" s="1"/>
  <c r="L29" i="3" s="1"/>
  <c r="L30" i="3" s="1"/>
  <c r="L31" i="3" s="1"/>
  <c r="L32" i="3" s="1"/>
  <c r="L33" i="3" s="1"/>
  <c r="J19" i="4"/>
  <c r="J13" i="4"/>
  <c r="J14" i="4"/>
  <c r="J15" i="4"/>
  <c r="J16" i="4"/>
  <c r="J17" i="4"/>
  <c r="J18" i="4"/>
  <c r="J12" i="4"/>
  <c r="I14" i="4"/>
  <c r="I15" i="4"/>
  <c r="I16" i="4"/>
  <c r="I17" i="4"/>
  <c r="I18" i="4"/>
  <c r="I13" i="4"/>
  <c r="I12" i="4"/>
  <c r="C13" i="4"/>
  <c r="C10" i="4"/>
  <c r="B29" i="3" l="1"/>
  <c r="C29" i="3" s="1"/>
  <c r="E29" i="3"/>
  <c r="F29" i="3"/>
  <c r="B30" i="3"/>
  <c r="C30" i="3" s="1"/>
  <c r="E30" i="3"/>
  <c r="E31" i="3"/>
  <c r="E32" i="3"/>
  <c r="E33" i="3"/>
  <c r="F9" i="3"/>
  <c r="H8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9" i="3"/>
  <c r="D10" i="3"/>
  <c r="D11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9" i="3"/>
  <c r="B11" i="3"/>
  <c r="B12" i="3" s="1"/>
  <c r="B13" i="3" s="1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10" i="3"/>
  <c r="B9" i="3"/>
  <c r="B31" i="3" l="1"/>
  <c r="D29" i="3"/>
  <c r="G29" i="3" s="1"/>
  <c r="H29" i="3" s="1"/>
  <c r="D30" i="3"/>
  <c r="G9" i="3"/>
  <c r="H9" i="3" s="1"/>
  <c r="D22" i="2"/>
  <c r="E22" i="2"/>
  <c r="D23" i="2"/>
  <c r="E23" i="2"/>
  <c r="E24" i="2" s="1"/>
  <c r="E25" i="2" s="1"/>
  <c r="E26" i="2" s="1"/>
  <c r="D24" i="2"/>
  <c r="D25" i="2"/>
  <c r="D26" i="2"/>
  <c r="E8" i="2"/>
  <c r="E9" i="2" s="1"/>
  <c r="E10" i="2" s="1"/>
  <c r="E11" i="2" s="1"/>
  <c r="E12" i="2" s="1"/>
  <c r="E13" i="2" s="1"/>
  <c r="E14" i="2" s="1"/>
  <c r="E15" i="2" s="1"/>
  <c r="E16" i="2" s="1"/>
  <c r="E17" i="2" s="1"/>
  <c r="E18" i="2" s="1"/>
  <c r="E19" i="2" s="1"/>
  <c r="E20" i="2" s="1"/>
  <c r="E21" i="2" s="1"/>
  <c r="E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7" i="2"/>
  <c r="F30" i="3" l="1"/>
  <c r="G30" i="3" s="1"/>
  <c r="H30" i="3" s="1"/>
  <c r="D31" i="3"/>
  <c r="B32" i="3"/>
  <c r="C31" i="3"/>
  <c r="F10" i="3"/>
  <c r="G10" i="3" s="1"/>
  <c r="H10" i="3" s="1"/>
  <c r="F11" i="3" s="1"/>
  <c r="G11" i="3" s="1"/>
  <c r="H11" i="3" s="1"/>
  <c r="D6" i="1"/>
  <c r="D7" i="1"/>
  <c r="D10" i="1" s="1"/>
  <c r="D8" i="1"/>
  <c r="D9" i="1"/>
  <c r="F31" i="3" l="1"/>
  <c r="G31" i="3"/>
  <c r="H31" i="3" s="1"/>
  <c r="B33" i="3"/>
  <c r="C32" i="3"/>
  <c r="D32" i="3"/>
  <c r="F12" i="3"/>
  <c r="G12" i="3" s="1"/>
  <c r="H12" i="3" s="1"/>
  <c r="F13" i="3" s="1"/>
  <c r="G13" i="3" s="1"/>
  <c r="H13" i="3" s="1"/>
  <c r="F14" i="3" s="1"/>
  <c r="F32" i="3" l="1"/>
  <c r="C33" i="3"/>
  <c r="D33" i="3"/>
  <c r="G32" i="3"/>
  <c r="H32" i="3" s="1"/>
  <c r="G14" i="3"/>
  <c r="H14" i="3" s="1"/>
  <c r="F15" i="3" s="1"/>
  <c r="F33" i="3" l="1"/>
  <c r="G33" i="3" s="1"/>
  <c r="H33" i="3" s="1"/>
  <c r="G15" i="3"/>
  <c r="H15" i="3" s="1"/>
  <c r="F16" i="3" s="1"/>
  <c r="G16" i="3" l="1"/>
  <c r="H16" i="3" s="1"/>
  <c r="F17" i="3" s="1"/>
  <c r="G17" i="3" l="1"/>
  <c r="H17" i="3" s="1"/>
  <c r="F18" i="3" s="1"/>
  <c r="G18" i="3" l="1"/>
  <c r="H18" i="3" s="1"/>
  <c r="F19" i="3" s="1"/>
  <c r="G19" i="3" l="1"/>
  <c r="H19" i="3" s="1"/>
  <c r="F20" i="3" s="1"/>
  <c r="G20" i="3" l="1"/>
  <c r="H20" i="3" s="1"/>
  <c r="F21" i="3" s="1"/>
  <c r="G21" i="3" l="1"/>
  <c r="H21" i="3" s="1"/>
  <c r="F22" i="3" s="1"/>
  <c r="G22" i="3" l="1"/>
  <c r="H22" i="3" s="1"/>
  <c r="F23" i="3" s="1"/>
  <c r="G23" i="3" l="1"/>
  <c r="H23" i="3" s="1"/>
  <c r="F24" i="3" s="1"/>
  <c r="G24" i="3" l="1"/>
  <c r="H24" i="3" s="1"/>
  <c r="F25" i="3" s="1"/>
  <c r="G25" i="3" l="1"/>
  <c r="H25" i="3" s="1"/>
  <c r="F26" i="3" s="1"/>
  <c r="G26" i="3" l="1"/>
  <c r="H26" i="3" s="1"/>
  <c r="F27" i="3" s="1"/>
  <c r="G27" i="3" l="1"/>
  <c r="H27" i="3" s="1"/>
  <c r="F28" i="3" s="1"/>
  <c r="G28" i="3" l="1"/>
  <c r="H28" i="3" s="1"/>
</calcChain>
</file>

<file path=xl/sharedStrings.xml><?xml version="1.0" encoding="utf-8"?>
<sst xmlns="http://schemas.openxmlformats.org/spreadsheetml/2006/main" count="44" uniqueCount="40">
  <si>
    <t>Payment received</t>
  </si>
  <si>
    <t>End of year</t>
  </si>
  <si>
    <t>IRR =</t>
  </si>
  <si>
    <t>Discount rate</t>
  </si>
  <si>
    <t>Calculate the internal rate of return (IRR)</t>
  </si>
  <si>
    <t>Present value</t>
  </si>
  <si>
    <t>Net present value (NPV)</t>
  </si>
  <si>
    <t>An initial investment of 2000 generates annual incomes of 700 over the next 3 years</t>
  </si>
  <si>
    <t>A machine costing 2000 generates annual net incomes of 200</t>
  </si>
  <si>
    <t>What must be the minimum lifetime of this machine to be profitable for an investor whose cost of capital = 5%?</t>
  </si>
  <si>
    <t>Cumulated present value</t>
  </si>
  <si>
    <t>Problem defined in Exercises.pptx (river transportation system)</t>
  </si>
  <si>
    <t>Year</t>
  </si>
  <si>
    <t>Volume of waste (tons)</t>
  </si>
  <si>
    <t>Income (k$)</t>
  </si>
  <si>
    <t>Net income (k$)</t>
  </si>
  <si>
    <t>Interest on loan (k$)</t>
  </si>
  <si>
    <t>Parameters</t>
  </si>
  <si>
    <t>Balance of loan (k$)</t>
  </si>
  <si>
    <t>Variable operating costs (k$)</t>
  </si>
  <si>
    <t>Fixed operating costs (k$)</t>
  </si>
  <si>
    <t>A firm invests 3000 in its own waste water treatment plant</t>
  </si>
  <si>
    <t>This allows it to save 600 in waste water fee</t>
  </si>
  <si>
    <t>We know that his investment is entirely paid back after 6 years</t>
  </si>
  <si>
    <t>Calculate the IRR</t>
  </si>
  <si>
    <t>First year rate of return</t>
  </si>
  <si>
    <t>Investment</t>
  </si>
  <si>
    <t>Income</t>
  </si>
  <si>
    <t>Trial interest rate</t>
  </si>
  <si>
    <t>Corresponding annuity</t>
  </si>
  <si>
    <t>Years</t>
  </si>
  <si>
    <t>IRR</t>
  </si>
  <si>
    <t>Verification</t>
  </si>
  <si>
    <t>Alternative approach</t>
  </si>
  <si>
    <t>Net income before interest (k$)</t>
  </si>
  <si>
    <t>PV of net income</t>
  </si>
  <si>
    <t>NPV</t>
  </si>
  <si>
    <t>This exercise is an opportunity to discuss</t>
  </si>
  <si>
    <t>- sunk costs</t>
  </si>
  <si>
    <t>- stranded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</si>
</sst>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Arial"/>
      <family val="2"/>
    </font>
    <font>
      <b/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0" fontId="2" fillId="0" borderId="0" xfId="0" applyNumberFormat="1" applyFont="1"/>
    <xf numFmtId="10" fontId="3" fillId="2" borderId="0" xfId="1" applyNumberFormat="1" applyFont="1" applyFill="1" applyAlignment="1">
      <alignment horizontal="center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right" wrapText="1"/>
    </xf>
    <xf numFmtId="1" fontId="2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2" fillId="0" borderId="0" xfId="0" applyFont="1" applyFill="1" applyAlignment="1">
      <alignment horizontal="right"/>
    </xf>
    <xf numFmtId="10" fontId="3" fillId="0" borderId="0" xfId="1" applyNumberFormat="1" applyFont="1" applyFill="1" applyAlignment="1">
      <alignment horizontal="center"/>
    </xf>
    <xf numFmtId="0" fontId="3" fillId="2" borderId="0" xfId="0" applyFont="1" applyFill="1" applyAlignment="1">
      <alignment horizontal="right" wrapText="1"/>
    </xf>
    <xf numFmtId="0" fontId="2" fillId="2" borderId="0" xfId="0" applyFont="1" applyFill="1" applyAlignment="1">
      <alignment horizontal="right" wrapText="1"/>
    </xf>
    <xf numFmtId="1" fontId="2" fillId="2" borderId="0" xfId="0" applyNumberFormat="1" applyFont="1" applyFill="1"/>
    <xf numFmtId="1" fontId="3" fillId="2" borderId="0" xfId="0" applyNumberFormat="1" applyFont="1" applyFill="1"/>
    <xf numFmtId="164" fontId="2" fillId="0" borderId="0" xfId="0" applyNumberFormat="1" applyFont="1"/>
    <xf numFmtId="164" fontId="2" fillId="3" borderId="0" xfId="0" applyNumberFormat="1" applyFont="1" applyFill="1"/>
    <xf numFmtId="0" fontId="2" fillId="3" borderId="0" xfId="0" applyFont="1" applyFill="1"/>
    <xf numFmtId="9" fontId="2" fillId="3" borderId="0" xfId="0" applyNumberFormat="1" applyFont="1" applyFill="1"/>
    <xf numFmtId="9" fontId="0" fillId="0" borderId="0" xfId="1" applyFont="1"/>
    <xf numFmtId="165" fontId="0" fillId="0" borderId="0" xfId="0" applyNumberFormat="1"/>
    <xf numFmtId="10" fontId="0" fillId="0" borderId="0" xfId="0" applyNumberFormat="1"/>
    <xf numFmtId="0" fontId="0" fillId="4" borderId="0" xfId="0" applyFill="1"/>
    <xf numFmtId="165" fontId="0" fillId="4" borderId="0" xfId="0" applyNumberFormat="1" applyFill="1"/>
    <xf numFmtId="165" fontId="4" fillId="4" borderId="1" xfId="0" applyNumberFormat="1" applyFont="1" applyFill="1" applyBorder="1"/>
    <xf numFmtId="0" fontId="0" fillId="4" borderId="0" xfId="0" applyFill="1" applyAlignment="1">
      <alignment horizontal="right"/>
    </xf>
    <xf numFmtId="10" fontId="0" fillId="4" borderId="0" xfId="0" applyNumberFormat="1" applyFill="1"/>
    <xf numFmtId="0" fontId="5" fillId="0" borderId="0" xfId="0" applyFont="1"/>
    <xf numFmtId="165" fontId="2" fillId="0" borderId="0" xfId="0" applyNumberFormat="1" applyFont="1"/>
    <xf numFmtId="164" fontId="6" fillId="0" borderId="0" xfId="0" applyNumberFormat="1" applyFont="1"/>
    <xf numFmtId="0" fontId="0" fillId="0" borderId="0" xfId="0" applyAlignment="1">
      <alignment horizontal="left"/>
    </xf>
    <xf numFmtId="0" fontId="0" fillId="4" borderId="0" xfId="0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2" fillId="0" borderId="0" xfId="0" quotePrefix="1" applyFont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127000</xdr:colOff>
      <xdr:row>1</xdr:row>
      <xdr:rowOff>6350</xdr:rowOff>
    </xdr:from>
    <xdr:to>
      <xdr:col>9</xdr:col>
      <xdr:colOff>110278</xdr:colOff>
      <xdr:row>5</xdr:row>
      <xdr:rowOff>138642</xdr:rowOff>
    </xdr:to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633EE85E-BAFB-4B13-A6F6-BB6AFE863C5B}"/>
                </a:ext>
              </a:extLst>
            </xdr:cNvPr>
            <xdr:cNvSpPr/>
          </xdr:nvSpPr>
          <xdr:spPr>
            <a:xfrm>
              <a:off x="3937000" y="190500"/>
              <a:ext cx="3031278" cy="868892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txBody>
            <a:bodyPr wrap="square">
              <a:spAutoFit/>
            </a:bodyPr>
            <a:lstStyle>
              <a:defPPr>
                <a:defRPr lang="fr-FR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 marL="0" indent="0">
                <a:buNone/>
              </a:pPr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fr-CH" i="1">
                        <a:latin typeface="Cambria Math" panose="02040503050406030204" pitchFamily="18" charset="0"/>
                      </a:rPr>
                      <m:t>𝐴</m:t>
                    </m:r>
                    <m:r>
                      <a:rPr lang="fr-CH" i="1">
                        <a:latin typeface="Cambria Math" panose="02040503050406030204" pitchFamily="18" charset="0"/>
                      </a:rPr>
                      <m:t>=</m:t>
                    </m:r>
                    <m:r>
                      <a:rPr lang="fr-CH" i="1">
                        <a:latin typeface="Cambria Math" panose="02040503050406030204" pitchFamily="18" charset="0"/>
                      </a:rPr>
                      <m:t>𝐶</m:t>
                    </m:r>
                    <m:r>
                      <a:rPr lang="fr-CH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</m:t>
                    </m:r>
                    <m:f>
                      <m:fPr>
                        <m:ctrlPr>
                          <a:rPr lang="fr-CH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fr-CH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𝑟</m:t>
                        </m:r>
                        <m:r>
                          <a:rPr lang="fr-CH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×</m:t>
                        </m:r>
                        <m:sSup>
                          <m:sSupPr>
                            <m:ctrlP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fr-CH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</m:num>
                      <m:den>
                        <m:sSup>
                          <m:sSupPr>
                            <m:ctrlP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sSupPr>
                          <m:e>
                            <m: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(1+</m:t>
                            </m:r>
                            <m:r>
                              <a:rPr lang="fr-CH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𝑟</m:t>
                            </m:r>
                            <m: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)</m:t>
                            </m:r>
                          </m:e>
                          <m:sup>
                            <m:r>
                              <a:rPr lang="fr-CH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</m:sup>
                        </m:sSup>
                        <m:r>
                          <a:rPr lang="fr-CH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−1</m:t>
                        </m:r>
                      </m:den>
                    </m:f>
                  </m:oMath>
                </m:oMathPara>
              </a14:m>
              <a:endParaRPr lang="fr-CH"/>
            </a:p>
          </xdr:txBody>
        </xdr:sp>
      </mc:Choice>
      <mc:Fallback xmlns="">
        <xdr:sp macro="" textlink="">
          <xdr:nvSpPr>
            <xdr:cNvPr id="2" name="Rectangle 1">
              <a:extLst>
                <a:ext uri="{FF2B5EF4-FFF2-40B4-BE49-F238E27FC236}">
                  <a16:creationId xmlns:a16="http://schemas.microsoft.com/office/drawing/2014/main" id="{633EE85E-BAFB-4B13-A6F6-BB6AFE863C5B}"/>
                </a:ext>
              </a:extLst>
            </xdr:cNvPr>
            <xdr:cNvSpPr/>
          </xdr:nvSpPr>
          <xdr:spPr>
            <a:xfrm>
              <a:off x="3937000" y="190500"/>
              <a:ext cx="3031278" cy="868892"/>
            </a:xfrm>
            <a:prstGeom prst="rect">
              <a:avLst/>
            </a:prstGeom>
            <a:solidFill>
              <a:schemeClr val="bg1"/>
            </a:solidFill>
            <a:ln>
              <a:solidFill>
                <a:srgbClr val="FF0000"/>
              </a:solidFill>
            </a:ln>
          </xdr:spPr>
          <xdr:txBody>
            <a:bodyPr wrap="square">
              <a:spAutoFit/>
            </a:bodyPr>
            <a:lstStyle>
              <a:defPPr>
                <a:defRPr lang="fr-FR"/>
              </a:defPPr>
              <a:lvl1pPr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1pPr>
              <a:lvl2pPr marL="4572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2pPr>
              <a:lvl3pPr marL="9144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3pPr>
              <a:lvl4pPr marL="13716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4pPr>
              <a:lvl5pPr marL="1828800" algn="l" rtl="0" eaLnBrk="0" fontAlgn="base" hangingPunct="0">
                <a:spcBef>
                  <a:spcPct val="0"/>
                </a:spcBef>
                <a:spcAft>
                  <a:spcPct val="0"/>
                </a:spcAft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2400" kern="1200">
                  <a:solidFill>
                    <a:schemeClr val="tx1"/>
                  </a:solidFill>
                  <a:latin typeface="Times New Roman" pitchFamily="18" charset="0"/>
                  <a:ea typeface="+mn-ea"/>
                  <a:cs typeface="+mn-cs"/>
                </a:defRPr>
              </a:lvl9pPr>
            </a:lstStyle>
            <a:p>
              <a:pPr marL="0" indent="0">
                <a:buNone/>
              </a:pPr>
              <a:r>
                <a:rPr lang="fr-CH" i="0">
                  <a:latin typeface="Cambria Math" panose="02040503050406030204" pitchFamily="18" charset="0"/>
                </a:rPr>
                <a:t>𝐴=𝐶</a:t>
              </a:r>
              <a:r>
                <a:rPr lang="fr-CH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𝑟</a:t>
              </a:r>
              <a:r>
                <a:rPr lang="fr-CH" i="0">
                  <a:latin typeface="Cambria Math" panose="02040503050406030204" pitchFamily="18" charset="0"/>
                  <a:ea typeface="Cambria Math" panose="02040503050406030204" pitchFamily="18" charset="0"/>
                </a:rPr>
                <a:t>×〖(1+</a:t>
              </a:r>
              <a:r>
                <a:rPr lang="fr-CH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𝑟</a:t>
              </a:r>
              <a:r>
                <a:rPr lang="fr-CH" i="0">
                  <a:latin typeface="Cambria Math" panose="02040503050406030204" pitchFamily="18" charset="0"/>
                  <a:ea typeface="Cambria Math" panose="02040503050406030204" pitchFamily="18" charset="0"/>
                </a:rPr>
                <a:t>)〗^𝑛)/(〖(1+</a:t>
              </a:r>
              <a:r>
                <a:rPr lang="fr-CH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𝑟</a:t>
              </a:r>
              <a:r>
                <a:rPr lang="fr-CH" i="0">
                  <a:latin typeface="Cambria Math" panose="02040503050406030204" pitchFamily="18" charset="0"/>
                  <a:ea typeface="Cambria Math" panose="02040503050406030204" pitchFamily="18" charset="0"/>
                </a:rPr>
                <a:t>)〗^𝑛−1)</a:t>
              </a:r>
              <a:endParaRPr lang="fr-CH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4110A-8467-4E03-8123-3DFE87E9C891}">
  <dimension ref="A1:F10"/>
  <sheetViews>
    <sheetView workbookViewId="0">
      <selection sqref="A1:A2"/>
    </sheetView>
  </sheetViews>
  <sheetFormatPr baseColWidth="10" defaultColWidth="10.9296875" defaultRowHeight="13.5" x14ac:dyDescent="0.35"/>
  <cols>
    <col min="1" max="16384" width="10.9296875" style="1"/>
  </cols>
  <sheetData>
    <row r="1" spans="1:6" x14ac:dyDescent="0.35">
      <c r="A1" s="1" t="s">
        <v>7</v>
      </c>
    </row>
    <row r="2" spans="1:6" x14ac:dyDescent="0.35">
      <c r="A2" s="1" t="s">
        <v>4</v>
      </c>
    </row>
    <row r="4" spans="1:6" ht="13.9" x14ac:dyDescent="0.4">
      <c r="C4" s="2" t="s">
        <v>3</v>
      </c>
      <c r="D4" s="3">
        <v>0.05</v>
      </c>
      <c r="E4" s="2" t="s">
        <v>2</v>
      </c>
      <c r="F4" s="4">
        <v>2.4799999999999999E-2</v>
      </c>
    </row>
    <row r="5" spans="1:6" s="5" customFormat="1" ht="27.75" x14ac:dyDescent="0.4">
      <c r="B5" s="6" t="s">
        <v>1</v>
      </c>
      <c r="C5" s="6" t="s">
        <v>0</v>
      </c>
      <c r="D5" s="6" t="s">
        <v>5</v>
      </c>
    </row>
    <row r="6" spans="1:6" x14ac:dyDescent="0.35">
      <c r="B6" s="1">
        <v>0</v>
      </c>
      <c r="C6" s="1">
        <v>-2000</v>
      </c>
      <c r="D6" s="7">
        <f>C6/(1+$D$4)^B6</f>
        <v>-2000</v>
      </c>
    </row>
    <row r="7" spans="1:6" x14ac:dyDescent="0.35">
      <c r="B7" s="1">
        <v>1</v>
      </c>
      <c r="C7" s="1">
        <v>700</v>
      </c>
      <c r="D7" s="7">
        <f>C7/(1+$D$4)^B7</f>
        <v>666.66666666666663</v>
      </c>
    </row>
    <row r="8" spans="1:6" x14ac:dyDescent="0.35">
      <c r="B8" s="1">
        <v>2</v>
      </c>
      <c r="C8" s="1">
        <v>700</v>
      </c>
      <c r="D8" s="7">
        <f>C8/(1+$D$4)^B8</f>
        <v>634.92063492063494</v>
      </c>
    </row>
    <row r="9" spans="1:6" x14ac:dyDescent="0.35">
      <c r="B9" s="1">
        <v>3</v>
      </c>
      <c r="C9" s="1">
        <v>700</v>
      </c>
      <c r="D9" s="7">
        <f>C9/(1+$D$4)^B9</f>
        <v>604.68631897203318</v>
      </c>
    </row>
    <row r="10" spans="1:6" ht="13.9" x14ac:dyDescent="0.4">
      <c r="D10" s="8">
        <f>SUM(D6:D9)</f>
        <v>-93.726379440665369</v>
      </c>
      <c r="E10" s="9" t="s">
        <v>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3C0C1E-63C3-43E1-84AB-A1158EEFBF3D}">
  <dimension ref="A1:J19"/>
  <sheetViews>
    <sheetView workbookViewId="0">
      <selection activeCell="K6" sqref="K6"/>
    </sheetView>
  </sheetViews>
  <sheetFormatPr baseColWidth="10" defaultColWidth="10.6640625" defaultRowHeight="14.25" x14ac:dyDescent="0.45"/>
  <sheetData>
    <row r="1" spans="1:10" x14ac:dyDescent="0.45">
      <c r="A1" t="s">
        <v>21</v>
      </c>
    </row>
    <row r="2" spans="1:10" x14ac:dyDescent="0.45">
      <c r="A2" t="s">
        <v>22</v>
      </c>
    </row>
    <row r="3" spans="1:10" x14ac:dyDescent="0.45">
      <c r="A3" t="s">
        <v>23</v>
      </c>
    </row>
    <row r="4" spans="1:10" x14ac:dyDescent="0.45">
      <c r="A4" t="s">
        <v>24</v>
      </c>
    </row>
    <row r="6" spans="1:10" x14ac:dyDescent="0.45">
      <c r="B6" t="s">
        <v>26</v>
      </c>
      <c r="C6">
        <v>3000</v>
      </c>
    </row>
    <row r="7" spans="1:10" x14ac:dyDescent="0.45">
      <c r="B7" t="s">
        <v>27</v>
      </c>
      <c r="C7">
        <v>600</v>
      </c>
    </row>
    <row r="8" spans="1:10" x14ac:dyDescent="0.45">
      <c r="B8" t="s">
        <v>30</v>
      </c>
      <c r="C8">
        <v>6</v>
      </c>
    </row>
    <row r="10" spans="1:10" x14ac:dyDescent="0.45">
      <c r="A10" s="31" t="s">
        <v>25</v>
      </c>
      <c r="B10" s="31"/>
      <c r="C10" s="20">
        <f>C7/C6</f>
        <v>0.2</v>
      </c>
      <c r="H10" s="32" t="s">
        <v>32</v>
      </c>
      <c r="I10" s="32"/>
      <c r="J10" s="32"/>
    </row>
    <row r="11" spans="1:10" x14ac:dyDescent="0.45">
      <c r="H11" s="23"/>
      <c r="I11" s="23"/>
      <c r="J11" s="23"/>
    </row>
    <row r="12" spans="1:10" x14ac:dyDescent="0.45">
      <c r="A12" s="31" t="s">
        <v>28</v>
      </c>
      <c r="B12" s="31"/>
      <c r="C12" s="22">
        <v>0.05</v>
      </c>
      <c r="E12" s="26" t="s">
        <v>31</v>
      </c>
      <c r="F12" s="27">
        <v>5.4699999999999999E-2</v>
      </c>
      <c r="H12" s="23">
        <v>0</v>
      </c>
      <c r="I12" s="23">
        <f>-C6</f>
        <v>-3000</v>
      </c>
      <c r="J12" s="24">
        <f>I12/(1+$F$12)^H12</f>
        <v>-3000</v>
      </c>
    </row>
    <row r="13" spans="1:10" x14ac:dyDescent="0.45">
      <c r="A13" s="31" t="s">
        <v>29</v>
      </c>
      <c r="B13" s="31"/>
      <c r="C13" s="21">
        <f>C6*C12*(1+C12)^C8/((1+C12)^C8-1)</f>
        <v>591.05240433056497</v>
      </c>
      <c r="H13" s="23">
        <v>1</v>
      </c>
      <c r="I13" s="23">
        <f>$C$7</f>
        <v>600</v>
      </c>
      <c r="J13" s="24">
        <f t="shared" ref="J13:J18" si="0">I13/(1+$F$12)^H13</f>
        <v>568.88214658196648</v>
      </c>
    </row>
    <row r="14" spans="1:10" x14ac:dyDescent="0.45">
      <c r="H14" s="23">
        <v>2</v>
      </c>
      <c r="I14" s="23">
        <f t="shared" ref="I14:I18" si="1">$C$7</f>
        <v>600</v>
      </c>
      <c r="J14" s="24">
        <f t="shared" si="0"/>
        <v>539.3781611661766</v>
      </c>
    </row>
    <row r="15" spans="1:10" x14ac:dyDescent="0.45">
      <c r="H15" s="23">
        <v>3</v>
      </c>
      <c r="I15" s="23">
        <f t="shared" si="1"/>
        <v>600</v>
      </c>
      <c r="J15" s="24">
        <f t="shared" si="0"/>
        <v>511.40434357274739</v>
      </c>
    </row>
    <row r="16" spans="1:10" x14ac:dyDescent="0.45">
      <c r="H16" s="23">
        <v>4</v>
      </c>
      <c r="I16" s="23">
        <f t="shared" si="1"/>
        <v>600</v>
      </c>
      <c r="J16" s="24">
        <f t="shared" si="0"/>
        <v>484.88133457167663</v>
      </c>
    </row>
    <row r="17" spans="8:10" x14ac:dyDescent="0.45">
      <c r="H17" s="23">
        <v>5</v>
      </c>
      <c r="I17" s="23">
        <f t="shared" si="1"/>
        <v>600</v>
      </c>
      <c r="J17" s="24">
        <f t="shared" si="0"/>
        <v>459.73389074777344</v>
      </c>
    </row>
    <row r="18" spans="8:10" x14ac:dyDescent="0.45">
      <c r="H18" s="23">
        <v>6</v>
      </c>
      <c r="I18" s="23">
        <f t="shared" si="1"/>
        <v>600</v>
      </c>
      <c r="J18" s="24">
        <f t="shared" si="0"/>
        <v>435.89067104178764</v>
      </c>
    </row>
    <row r="19" spans="8:10" ht="14.65" thickBot="1" x14ac:dyDescent="0.5">
      <c r="H19" s="23"/>
      <c r="I19" s="23"/>
      <c r="J19" s="25">
        <f>SUM(J12:J18)</f>
        <v>0.17054768212824456</v>
      </c>
    </row>
  </sheetData>
  <mergeCells count="4">
    <mergeCell ref="A10:B10"/>
    <mergeCell ref="A12:B12"/>
    <mergeCell ref="A13:B13"/>
    <mergeCell ref="H10:J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656E6-3629-4DA8-BB00-AC7510CA05A6}">
  <dimension ref="A1:G26"/>
  <sheetViews>
    <sheetView tabSelected="1" workbookViewId="0">
      <selection activeCell="G8" sqref="G8:G10"/>
    </sheetView>
  </sheetViews>
  <sheetFormatPr baseColWidth="10" defaultColWidth="10.6640625" defaultRowHeight="14.25" x14ac:dyDescent="0.45"/>
  <sheetData>
    <row r="1" spans="1:7" s="1" customFormat="1" ht="13.5" x14ac:dyDescent="0.35">
      <c r="A1" s="1" t="s">
        <v>8</v>
      </c>
    </row>
    <row r="2" spans="1:7" s="1" customFormat="1" ht="13.5" x14ac:dyDescent="0.35">
      <c r="A2" s="1" t="s">
        <v>9</v>
      </c>
    </row>
    <row r="3" spans="1:7" s="1" customFormat="1" ht="13.5" x14ac:dyDescent="0.35"/>
    <row r="4" spans="1:7" s="1" customFormat="1" ht="13.9" x14ac:dyDescent="0.4">
      <c r="C4" s="2" t="s">
        <v>3</v>
      </c>
      <c r="D4" s="3">
        <v>0.05</v>
      </c>
      <c r="E4" s="10"/>
      <c r="F4" s="11"/>
    </row>
    <row r="5" spans="1:7" s="5" customFormat="1" ht="41.65" x14ac:dyDescent="0.4">
      <c r="B5" s="6" t="s">
        <v>1</v>
      </c>
      <c r="C5" s="6" t="s">
        <v>0</v>
      </c>
      <c r="D5" s="12" t="s">
        <v>5</v>
      </c>
      <c r="E5" s="12" t="s">
        <v>10</v>
      </c>
    </row>
    <row r="6" spans="1:7" s="5" customFormat="1" ht="13.5" hidden="1" x14ac:dyDescent="0.35">
      <c r="D6" s="13"/>
      <c r="E6" s="13">
        <v>0</v>
      </c>
    </row>
    <row r="7" spans="1:7" s="1" customFormat="1" ht="13.5" x14ac:dyDescent="0.35">
      <c r="B7" s="1">
        <v>1</v>
      </c>
      <c r="C7" s="1">
        <v>200</v>
      </c>
      <c r="D7" s="14">
        <f>C7/(1+$D$4)^B7</f>
        <v>190.47619047619048</v>
      </c>
      <c r="E7" s="14">
        <f>E6+D7</f>
        <v>190.47619047619048</v>
      </c>
    </row>
    <row r="8" spans="1:7" s="1" customFormat="1" ht="13.5" x14ac:dyDescent="0.35">
      <c r="B8" s="1">
        <v>2</v>
      </c>
      <c r="C8" s="1">
        <v>200</v>
      </c>
      <c r="D8" s="14">
        <f t="shared" ref="D8:D21" si="0">C8/(1+$D$4)^B8</f>
        <v>181.40589569160997</v>
      </c>
      <c r="E8" s="14">
        <f t="shared" ref="E8:E21" si="1">E7+D8</f>
        <v>371.88208616780048</v>
      </c>
      <c r="G8" s="1" t="s">
        <v>37</v>
      </c>
    </row>
    <row r="9" spans="1:7" s="1" customFormat="1" ht="13.5" x14ac:dyDescent="0.35">
      <c r="B9" s="1">
        <v>3</v>
      </c>
      <c r="C9" s="1">
        <v>200</v>
      </c>
      <c r="D9" s="14">
        <f t="shared" si="0"/>
        <v>172.76751970629519</v>
      </c>
      <c r="E9" s="14">
        <f t="shared" si="1"/>
        <v>544.64960587409564</v>
      </c>
      <c r="G9" s="34" t="s">
        <v>38</v>
      </c>
    </row>
    <row r="10" spans="1:7" s="1" customFormat="1" ht="13.5" x14ac:dyDescent="0.35">
      <c r="B10" s="1">
        <v>4</v>
      </c>
      <c r="C10" s="1">
        <v>200</v>
      </c>
      <c r="D10" s="14">
        <f t="shared" si="0"/>
        <v>164.5404949583764</v>
      </c>
      <c r="E10" s="14">
        <f t="shared" si="1"/>
        <v>709.19010083247201</v>
      </c>
      <c r="G10" s="34" t="s">
        <v>39</v>
      </c>
    </row>
    <row r="11" spans="1:7" x14ac:dyDescent="0.45">
      <c r="B11" s="1">
        <v>5</v>
      </c>
      <c r="C11" s="1">
        <v>200</v>
      </c>
      <c r="D11" s="14">
        <f t="shared" si="0"/>
        <v>156.70523329369178</v>
      </c>
      <c r="E11" s="14">
        <f t="shared" si="1"/>
        <v>865.89533412616379</v>
      </c>
    </row>
    <row r="12" spans="1:7" x14ac:dyDescent="0.45">
      <c r="B12" s="1">
        <v>6</v>
      </c>
      <c r="C12" s="1">
        <v>200</v>
      </c>
      <c r="D12" s="14">
        <f t="shared" si="0"/>
        <v>149.24307932732555</v>
      </c>
      <c r="E12" s="14">
        <f t="shared" si="1"/>
        <v>1015.1384134534893</v>
      </c>
    </row>
    <row r="13" spans="1:7" x14ac:dyDescent="0.45">
      <c r="B13" s="1">
        <v>7</v>
      </c>
      <c r="C13" s="1">
        <v>200</v>
      </c>
      <c r="D13" s="14">
        <f t="shared" si="0"/>
        <v>142.13626602602429</v>
      </c>
      <c r="E13" s="14">
        <f t="shared" si="1"/>
        <v>1157.2746794795137</v>
      </c>
    </row>
    <row r="14" spans="1:7" x14ac:dyDescent="0.45">
      <c r="B14" s="1">
        <v>8</v>
      </c>
      <c r="C14" s="1">
        <v>200</v>
      </c>
      <c r="D14" s="14">
        <f t="shared" si="0"/>
        <v>135.36787240573744</v>
      </c>
      <c r="E14" s="14">
        <f t="shared" si="1"/>
        <v>1292.6425518852511</v>
      </c>
    </row>
    <row r="15" spans="1:7" x14ac:dyDescent="0.45">
      <c r="B15" s="1">
        <v>9</v>
      </c>
      <c r="C15" s="1">
        <v>200</v>
      </c>
      <c r="D15" s="14">
        <f t="shared" si="0"/>
        <v>128.92178324355945</v>
      </c>
      <c r="E15" s="14">
        <f t="shared" si="1"/>
        <v>1421.5643351288106</v>
      </c>
    </row>
    <row r="16" spans="1:7" x14ac:dyDescent="0.45">
      <c r="B16" s="1">
        <v>10</v>
      </c>
      <c r="C16" s="1">
        <v>200</v>
      </c>
      <c r="D16" s="14">
        <f t="shared" si="0"/>
        <v>122.78265070815186</v>
      </c>
      <c r="E16" s="14">
        <f t="shared" si="1"/>
        <v>1544.3469858369624</v>
      </c>
    </row>
    <row r="17" spans="2:5" x14ac:dyDescent="0.45">
      <c r="B17" s="1">
        <v>11</v>
      </c>
      <c r="C17" s="1">
        <v>200</v>
      </c>
      <c r="D17" s="14">
        <f t="shared" si="0"/>
        <v>116.93585781728748</v>
      </c>
      <c r="E17" s="14">
        <f t="shared" si="1"/>
        <v>1661.28284365425</v>
      </c>
    </row>
    <row r="18" spans="2:5" x14ac:dyDescent="0.45">
      <c r="B18" s="1">
        <v>12</v>
      </c>
      <c r="C18" s="1">
        <v>200</v>
      </c>
      <c r="D18" s="14">
        <f t="shared" si="0"/>
        <v>111.3674836355119</v>
      </c>
      <c r="E18" s="14">
        <f t="shared" si="1"/>
        <v>1772.6503272897619</v>
      </c>
    </row>
    <row r="19" spans="2:5" x14ac:dyDescent="0.45">
      <c r="B19" s="1">
        <v>13</v>
      </c>
      <c r="C19" s="1">
        <v>200</v>
      </c>
      <c r="D19" s="14">
        <f t="shared" si="0"/>
        <v>106.06427012905894</v>
      </c>
      <c r="E19" s="14">
        <f t="shared" si="1"/>
        <v>1878.7145974188209</v>
      </c>
    </row>
    <row r="20" spans="2:5" x14ac:dyDescent="0.45">
      <c r="B20" s="1">
        <v>14</v>
      </c>
      <c r="C20" s="1">
        <v>200</v>
      </c>
      <c r="D20" s="14">
        <f t="shared" si="0"/>
        <v>101.01359059910376</v>
      </c>
      <c r="E20" s="14">
        <f t="shared" si="1"/>
        <v>1979.7281880179246</v>
      </c>
    </row>
    <row r="21" spans="2:5" x14ac:dyDescent="0.45">
      <c r="B21" s="1">
        <v>15</v>
      </c>
      <c r="C21" s="1">
        <v>200</v>
      </c>
      <c r="D21" s="14">
        <f t="shared" si="0"/>
        <v>96.203419618194033</v>
      </c>
      <c r="E21" s="15">
        <f t="shared" si="1"/>
        <v>2075.9316076361188</v>
      </c>
    </row>
    <row r="22" spans="2:5" x14ac:dyDescent="0.45">
      <c r="B22" s="1">
        <v>16</v>
      </c>
      <c r="C22" s="1">
        <v>201</v>
      </c>
      <c r="D22" s="14">
        <f t="shared" ref="D22:D26" si="2">C22/(1+$D$4)^B22</f>
        <v>92.080415920271449</v>
      </c>
      <c r="E22" s="14">
        <f t="shared" ref="E22:E26" si="3">E21+D22</f>
        <v>2168.0120235563904</v>
      </c>
    </row>
    <row r="23" spans="2:5" x14ac:dyDescent="0.45">
      <c r="B23" s="1">
        <v>17</v>
      </c>
      <c r="C23" s="1">
        <v>202</v>
      </c>
      <c r="D23" s="14">
        <f t="shared" si="2"/>
        <v>88.131930897393175</v>
      </c>
      <c r="E23" s="14">
        <f t="shared" si="3"/>
        <v>2256.1439544537834</v>
      </c>
    </row>
    <row r="24" spans="2:5" x14ac:dyDescent="0.45">
      <c r="B24" s="1">
        <v>18</v>
      </c>
      <c r="C24" s="1">
        <v>203</v>
      </c>
      <c r="D24" s="14">
        <f t="shared" si="2"/>
        <v>84.350692938099073</v>
      </c>
      <c r="E24" s="14">
        <f t="shared" si="3"/>
        <v>2340.4946473918826</v>
      </c>
    </row>
    <row r="25" spans="2:5" x14ac:dyDescent="0.45">
      <c r="B25" s="1">
        <v>19</v>
      </c>
      <c r="C25" s="1">
        <v>204</v>
      </c>
      <c r="D25" s="14">
        <f t="shared" si="2"/>
        <v>80.729727231396723</v>
      </c>
      <c r="E25" s="14">
        <f t="shared" si="3"/>
        <v>2421.2243746232793</v>
      </c>
    </row>
    <row r="26" spans="2:5" x14ac:dyDescent="0.45">
      <c r="B26" s="1">
        <v>20</v>
      </c>
      <c r="C26" s="1">
        <v>205</v>
      </c>
      <c r="D26" s="14">
        <f t="shared" si="2"/>
        <v>77.262343988965128</v>
      </c>
      <c r="E26" s="14">
        <f t="shared" si="3"/>
        <v>2498.4867186122447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CCD8-29E5-4C08-8FE6-45A56A262E2F}">
  <dimension ref="A1:L33"/>
  <sheetViews>
    <sheetView topLeftCell="A6" workbookViewId="0">
      <selection activeCell="L29" sqref="L29"/>
    </sheetView>
  </sheetViews>
  <sheetFormatPr baseColWidth="10" defaultColWidth="10.9296875" defaultRowHeight="13.5" x14ac:dyDescent="0.35"/>
  <cols>
    <col min="1" max="8" width="10.9296875" style="1"/>
    <col min="9" max="9" width="4.9296875" style="1" customWidth="1"/>
    <col min="10" max="16384" width="10.9296875" style="1"/>
  </cols>
  <sheetData>
    <row r="1" spans="1:12" x14ac:dyDescent="0.35">
      <c r="A1" s="1" t="s">
        <v>11</v>
      </c>
    </row>
    <row r="3" spans="1:12" x14ac:dyDescent="0.35">
      <c r="A3" s="33" t="s">
        <v>17</v>
      </c>
      <c r="B3" s="17">
        <v>40000</v>
      </c>
      <c r="C3" s="18"/>
      <c r="D3" s="18"/>
      <c r="E3" s="18"/>
      <c r="F3" s="18"/>
      <c r="G3" s="18"/>
      <c r="H3" s="18"/>
    </row>
    <row r="4" spans="1:12" x14ac:dyDescent="0.35">
      <c r="A4" s="33"/>
      <c r="B4" s="17">
        <v>5000</v>
      </c>
      <c r="C4" s="18"/>
      <c r="D4" s="18"/>
      <c r="E4" s="18"/>
      <c r="F4" s="18"/>
      <c r="G4" s="18"/>
      <c r="H4" s="18"/>
    </row>
    <row r="5" spans="1:12" ht="13.9" x14ac:dyDescent="0.4">
      <c r="A5" s="33"/>
      <c r="B5" s="17">
        <v>100000</v>
      </c>
      <c r="C5" s="18">
        <v>12</v>
      </c>
      <c r="D5" s="18">
        <v>3</v>
      </c>
      <c r="E5" s="18">
        <v>100</v>
      </c>
      <c r="F5" s="19">
        <v>0.04</v>
      </c>
      <c r="G5" s="18"/>
      <c r="H5" s="17">
        <v>8000000</v>
      </c>
      <c r="J5" s="28" t="s">
        <v>33</v>
      </c>
    </row>
    <row r="7" spans="1:12" s="6" customFormat="1" ht="69.400000000000006" x14ac:dyDescent="0.4">
      <c r="A7" s="6" t="s">
        <v>12</v>
      </c>
      <c r="B7" s="6" t="s">
        <v>13</v>
      </c>
      <c r="C7" s="6" t="s">
        <v>14</v>
      </c>
      <c r="D7" s="6" t="s">
        <v>19</v>
      </c>
      <c r="E7" s="6" t="s">
        <v>20</v>
      </c>
      <c r="F7" s="6" t="s">
        <v>16</v>
      </c>
      <c r="G7" s="6" t="s">
        <v>15</v>
      </c>
      <c r="H7" s="6" t="s">
        <v>18</v>
      </c>
      <c r="J7" s="6" t="s">
        <v>34</v>
      </c>
      <c r="K7" s="6" t="s">
        <v>35</v>
      </c>
      <c r="L7" s="6" t="s">
        <v>36</v>
      </c>
    </row>
    <row r="8" spans="1:12" x14ac:dyDescent="0.35">
      <c r="A8" s="1">
        <v>0</v>
      </c>
      <c r="H8" s="16">
        <f>H5/1000</f>
        <v>8000</v>
      </c>
      <c r="K8" s="29">
        <f>-H5/1000</f>
        <v>-8000</v>
      </c>
      <c r="L8" s="16">
        <f>K8</f>
        <v>-8000</v>
      </c>
    </row>
    <row r="9" spans="1:12" x14ac:dyDescent="0.35">
      <c r="A9" s="1">
        <v>1</v>
      </c>
      <c r="B9" s="16">
        <f>B3</f>
        <v>40000</v>
      </c>
      <c r="C9" s="1">
        <f>B9*$C$5/1000</f>
        <v>480</v>
      </c>
      <c r="D9" s="16">
        <f>B9*$D$5/1000</f>
        <v>120</v>
      </c>
      <c r="E9" s="16">
        <f>$E$5</f>
        <v>100</v>
      </c>
      <c r="F9" s="16">
        <f>H8*$F$5</f>
        <v>320</v>
      </c>
      <c r="G9" s="16">
        <f>C9-D9-E9-F9</f>
        <v>-60</v>
      </c>
      <c r="H9" s="16">
        <f>H8-G9</f>
        <v>8060</v>
      </c>
      <c r="J9" s="16">
        <f>C9-D9-E9</f>
        <v>260</v>
      </c>
      <c r="K9" s="29">
        <f>J9/(1+$F$5)^A9</f>
        <v>250</v>
      </c>
      <c r="L9" s="16">
        <f>L8+K9</f>
        <v>-7750</v>
      </c>
    </row>
    <row r="10" spans="1:12" x14ac:dyDescent="0.35">
      <c r="A10" s="1">
        <v>2</v>
      </c>
      <c r="B10" s="16">
        <f>MIN(B9+ $B$4,$B$5)</f>
        <v>45000</v>
      </c>
      <c r="C10" s="1">
        <f t="shared" ref="C10:C33" si="0">B10*$C$5/1000</f>
        <v>540</v>
      </c>
      <c r="D10" s="16">
        <f t="shared" ref="D10:D28" si="1">B10*$D$5/1000</f>
        <v>135</v>
      </c>
      <c r="E10" s="16">
        <f t="shared" ref="E10:E33" si="2">$E$5</f>
        <v>100</v>
      </c>
      <c r="F10" s="16">
        <f t="shared" ref="F10:F28" si="3">H9*$F$5</f>
        <v>322.40000000000003</v>
      </c>
      <c r="G10" s="16">
        <f t="shared" ref="G10:G28" si="4">C10-D10-E10-F10</f>
        <v>-17.400000000000034</v>
      </c>
      <c r="H10" s="16">
        <f t="shared" ref="H10:H28" si="5">H9-G10</f>
        <v>8077.4</v>
      </c>
      <c r="J10" s="16">
        <f t="shared" ref="J10:J33" si="6">C10-D10-E10</f>
        <v>305</v>
      </c>
      <c r="K10" s="29">
        <f t="shared" ref="K10:K33" si="7">J10/(1+$F$5)^A10</f>
        <v>281.98964497041419</v>
      </c>
      <c r="L10" s="16">
        <f t="shared" ref="L10:L33" si="8">L9+K10</f>
        <v>-7468.0103550295862</v>
      </c>
    </row>
    <row r="11" spans="1:12" x14ac:dyDescent="0.35">
      <c r="A11" s="1">
        <v>3</v>
      </c>
      <c r="B11" s="16">
        <f t="shared" ref="B11:B28" si="9">MIN(B10+ $B$4,$B$5)</f>
        <v>50000</v>
      </c>
      <c r="C11" s="1">
        <f t="shared" si="0"/>
        <v>600</v>
      </c>
      <c r="D11" s="16">
        <f t="shared" si="1"/>
        <v>150</v>
      </c>
      <c r="E11" s="16">
        <f t="shared" si="2"/>
        <v>100</v>
      </c>
      <c r="F11" s="16">
        <f t="shared" si="3"/>
        <v>323.096</v>
      </c>
      <c r="G11" s="16">
        <f t="shared" si="4"/>
        <v>26.903999999999996</v>
      </c>
      <c r="H11" s="16">
        <f t="shared" si="5"/>
        <v>8050.4959999999992</v>
      </c>
      <c r="J11" s="16">
        <f t="shared" si="6"/>
        <v>350</v>
      </c>
      <c r="K11" s="29">
        <f t="shared" si="7"/>
        <v>311.14872553482019</v>
      </c>
      <c r="L11" s="16">
        <f t="shared" si="8"/>
        <v>-7156.861629494766</v>
      </c>
    </row>
    <row r="12" spans="1:12" x14ac:dyDescent="0.35">
      <c r="A12" s="1">
        <v>4</v>
      </c>
      <c r="B12" s="16">
        <f t="shared" si="9"/>
        <v>55000</v>
      </c>
      <c r="C12" s="1">
        <f t="shared" si="0"/>
        <v>660</v>
      </c>
      <c r="D12" s="16">
        <f t="shared" si="1"/>
        <v>165</v>
      </c>
      <c r="E12" s="16">
        <f t="shared" si="2"/>
        <v>100</v>
      </c>
      <c r="F12" s="16">
        <f t="shared" si="3"/>
        <v>322.01983999999999</v>
      </c>
      <c r="G12" s="16">
        <f t="shared" si="4"/>
        <v>72.980160000000012</v>
      </c>
      <c r="H12" s="16">
        <f t="shared" si="5"/>
        <v>7977.5158399999991</v>
      </c>
      <c r="J12" s="16">
        <f t="shared" si="6"/>
        <v>395</v>
      </c>
      <c r="K12" s="29">
        <f t="shared" si="7"/>
        <v>337.64765545674163</v>
      </c>
      <c r="L12" s="16">
        <f t="shared" si="8"/>
        <v>-6819.2139740380244</v>
      </c>
    </row>
    <row r="13" spans="1:12" x14ac:dyDescent="0.35">
      <c r="A13" s="1">
        <v>5</v>
      </c>
      <c r="B13" s="16">
        <f t="shared" si="9"/>
        <v>60000</v>
      </c>
      <c r="C13" s="1">
        <f t="shared" si="0"/>
        <v>720</v>
      </c>
      <c r="D13" s="16">
        <f t="shared" si="1"/>
        <v>180</v>
      </c>
      <c r="E13" s="16">
        <f t="shared" si="2"/>
        <v>100</v>
      </c>
      <c r="F13" s="16">
        <f t="shared" si="3"/>
        <v>319.10063359999998</v>
      </c>
      <c r="G13" s="16">
        <f t="shared" si="4"/>
        <v>120.89936640000002</v>
      </c>
      <c r="H13" s="16">
        <f t="shared" si="5"/>
        <v>7856.6164735999992</v>
      </c>
      <c r="J13" s="16">
        <f t="shared" si="6"/>
        <v>440</v>
      </c>
      <c r="K13" s="29">
        <f t="shared" si="7"/>
        <v>361.64792697411468</v>
      </c>
      <c r="L13" s="16">
        <f t="shared" si="8"/>
        <v>-6457.5660470639095</v>
      </c>
    </row>
    <row r="14" spans="1:12" x14ac:dyDescent="0.35">
      <c r="A14" s="1">
        <v>6</v>
      </c>
      <c r="B14" s="16">
        <f t="shared" si="9"/>
        <v>65000</v>
      </c>
      <c r="C14" s="1">
        <f t="shared" si="0"/>
        <v>780</v>
      </c>
      <c r="D14" s="16">
        <f t="shared" si="1"/>
        <v>195</v>
      </c>
      <c r="E14" s="16">
        <f t="shared" si="2"/>
        <v>100</v>
      </c>
      <c r="F14" s="16">
        <f t="shared" si="3"/>
        <v>314.26465894399996</v>
      </c>
      <c r="G14" s="16">
        <f t="shared" si="4"/>
        <v>170.73534105600004</v>
      </c>
      <c r="H14" s="16">
        <f t="shared" si="5"/>
        <v>7685.8811325439992</v>
      </c>
      <c r="J14" s="16">
        <f t="shared" si="6"/>
        <v>485</v>
      </c>
      <c r="K14" s="29">
        <f t="shared" si="7"/>
        <v>383.30254497912068</v>
      </c>
      <c r="L14" s="16">
        <f t="shared" si="8"/>
        <v>-6074.2635020847893</v>
      </c>
    </row>
    <row r="15" spans="1:12" x14ac:dyDescent="0.35">
      <c r="A15" s="1">
        <v>7</v>
      </c>
      <c r="B15" s="16">
        <f t="shared" si="9"/>
        <v>70000</v>
      </c>
      <c r="C15" s="1">
        <f t="shared" si="0"/>
        <v>840</v>
      </c>
      <c r="D15" s="16">
        <f t="shared" si="1"/>
        <v>210</v>
      </c>
      <c r="E15" s="16">
        <f t="shared" si="2"/>
        <v>100</v>
      </c>
      <c r="F15" s="16">
        <f t="shared" si="3"/>
        <v>307.43524530175995</v>
      </c>
      <c r="G15" s="16">
        <f t="shared" si="4"/>
        <v>222.56475469824005</v>
      </c>
      <c r="H15" s="16">
        <f t="shared" si="5"/>
        <v>7463.3163778457592</v>
      </c>
      <c r="J15" s="16">
        <f t="shared" si="6"/>
        <v>530</v>
      </c>
      <c r="K15" s="29">
        <f t="shared" si="7"/>
        <v>402.75644099709353</v>
      </c>
      <c r="L15" s="16">
        <f t="shared" si="8"/>
        <v>-5671.5070610876955</v>
      </c>
    </row>
    <row r="16" spans="1:12" x14ac:dyDescent="0.35">
      <c r="A16" s="1">
        <v>8</v>
      </c>
      <c r="B16" s="16">
        <f t="shared" si="9"/>
        <v>75000</v>
      </c>
      <c r="C16" s="1">
        <f t="shared" si="0"/>
        <v>900</v>
      </c>
      <c r="D16" s="16">
        <f t="shared" si="1"/>
        <v>225</v>
      </c>
      <c r="E16" s="16">
        <f t="shared" si="2"/>
        <v>100</v>
      </c>
      <c r="F16" s="16">
        <f t="shared" si="3"/>
        <v>298.5326551138304</v>
      </c>
      <c r="G16" s="16">
        <f t="shared" si="4"/>
        <v>276.4673448861696</v>
      </c>
      <c r="H16" s="16">
        <f t="shared" si="5"/>
        <v>7186.8490329595897</v>
      </c>
      <c r="J16" s="16">
        <f t="shared" si="6"/>
        <v>575</v>
      </c>
      <c r="K16" s="29">
        <f t="shared" si="7"/>
        <v>420.14686787614067</v>
      </c>
      <c r="L16" s="16">
        <f t="shared" si="8"/>
        <v>-5251.3601932115553</v>
      </c>
    </row>
    <row r="17" spans="1:12" x14ac:dyDescent="0.35">
      <c r="A17" s="1">
        <v>9</v>
      </c>
      <c r="B17" s="16">
        <f t="shared" si="9"/>
        <v>80000</v>
      </c>
      <c r="C17" s="1">
        <f t="shared" si="0"/>
        <v>960</v>
      </c>
      <c r="D17" s="16">
        <f t="shared" si="1"/>
        <v>240</v>
      </c>
      <c r="E17" s="16">
        <f t="shared" si="2"/>
        <v>100</v>
      </c>
      <c r="F17" s="16">
        <f t="shared" si="3"/>
        <v>287.4739613183836</v>
      </c>
      <c r="G17" s="16">
        <f t="shared" si="4"/>
        <v>332.5260386816164</v>
      </c>
      <c r="H17" s="16">
        <f t="shared" si="5"/>
        <v>6854.3229942779735</v>
      </c>
      <c r="J17" s="16">
        <f t="shared" si="6"/>
        <v>620</v>
      </c>
      <c r="K17" s="29">
        <f t="shared" si="7"/>
        <v>435.60377605887493</v>
      </c>
      <c r="L17" s="16">
        <f t="shared" si="8"/>
        <v>-4815.7564171526801</v>
      </c>
    </row>
    <row r="18" spans="1:12" x14ac:dyDescent="0.35">
      <c r="A18" s="1">
        <v>10</v>
      </c>
      <c r="B18" s="16">
        <f t="shared" si="9"/>
        <v>85000</v>
      </c>
      <c r="C18" s="1">
        <f t="shared" si="0"/>
        <v>1020</v>
      </c>
      <c r="D18" s="16">
        <f t="shared" si="1"/>
        <v>255</v>
      </c>
      <c r="E18" s="16">
        <f t="shared" si="2"/>
        <v>100</v>
      </c>
      <c r="F18" s="16">
        <f t="shared" si="3"/>
        <v>274.17291977111893</v>
      </c>
      <c r="G18" s="16">
        <f t="shared" si="4"/>
        <v>390.82708022888107</v>
      </c>
      <c r="H18" s="16">
        <f t="shared" si="5"/>
        <v>6463.4959140490928</v>
      </c>
      <c r="J18" s="16">
        <f t="shared" si="6"/>
        <v>665</v>
      </c>
      <c r="K18" s="29">
        <f t="shared" si="7"/>
        <v>449.25017226915605</v>
      </c>
      <c r="L18" s="16">
        <f t="shared" si="8"/>
        <v>-4366.5062448835242</v>
      </c>
    </row>
    <row r="19" spans="1:12" x14ac:dyDescent="0.35">
      <c r="A19" s="1">
        <v>11</v>
      </c>
      <c r="B19" s="16">
        <f t="shared" si="9"/>
        <v>90000</v>
      </c>
      <c r="C19" s="1">
        <f t="shared" si="0"/>
        <v>1080</v>
      </c>
      <c r="D19" s="16">
        <f t="shared" si="1"/>
        <v>270</v>
      </c>
      <c r="E19" s="16">
        <f t="shared" si="2"/>
        <v>100</v>
      </c>
      <c r="F19" s="16">
        <f t="shared" si="3"/>
        <v>258.53983656196374</v>
      </c>
      <c r="G19" s="16">
        <f t="shared" si="4"/>
        <v>451.46016343803626</v>
      </c>
      <c r="H19" s="16">
        <f t="shared" si="5"/>
        <v>6012.0357506110568</v>
      </c>
      <c r="J19" s="16">
        <f t="shared" si="6"/>
        <v>710</v>
      </c>
      <c r="K19" s="29">
        <f t="shared" si="7"/>
        <v>461.2024614099202</v>
      </c>
      <c r="L19" s="16">
        <f t="shared" si="8"/>
        <v>-3905.3037834736042</v>
      </c>
    </row>
    <row r="20" spans="1:12" x14ac:dyDescent="0.35">
      <c r="A20" s="1">
        <v>12</v>
      </c>
      <c r="B20" s="16">
        <f t="shared" si="9"/>
        <v>95000</v>
      </c>
      <c r="C20" s="1">
        <f t="shared" si="0"/>
        <v>1140</v>
      </c>
      <c r="D20" s="16">
        <f t="shared" si="1"/>
        <v>285</v>
      </c>
      <c r="E20" s="16">
        <f t="shared" si="2"/>
        <v>100</v>
      </c>
      <c r="F20" s="16">
        <f t="shared" si="3"/>
        <v>240.48143002444226</v>
      </c>
      <c r="G20" s="16">
        <f t="shared" si="4"/>
        <v>514.51856997555774</v>
      </c>
      <c r="H20" s="16">
        <f t="shared" si="5"/>
        <v>5497.5171806354992</v>
      </c>
      <c r="J20" s="16">
        <f t="shared" si="6"/>
        <v>755</v>
      </c>
      <c r="K20" s="29">
        <f t="shared" si="7"/>
        <v>471.57077243294918</v>
      </c>
      <c r="L20" s="16">
        <f t="shared" si="8"/>
        <v>-3433.7330110406551</v>
      </c>
    </row>
    <row r="21" spans="1:12" x14ac:dyDescent="0.35">
      <c r="A21" s="1">
        <v>13</v>
      </c>
      <c r="B21" s="16">
        <f t="shared" si="9"/>
        <v>100000</v>
      </c>
      <c r="C21" s="1">
        <f t="shared" si="0"/>
        <v>1200</v>
      </c>
      <c r="D21" s="16">
        <f t="shared" si="1"/>
        <v>300</v>
      </c>
      <c r="E21" s="16">
        <f t="shared" si="2"/>
        <v>100</v>
      </c>
      <c r="F21" s="16">
        <f t="shared" si="3"/>
        <v>219.90068722541997</v>
      </c>
      <c r="G21" s="16">
        <f t="shared" si="4"/>
        <v>580.09931277458008</v>
      </c>
      <c r="H21" s="16">
        <f t="shared" si="5"/>
        <v>4917.4178678609187</v>
      </c>
      <c r="J21" s="16">
        <f t="shared" si="6"/>
        <v>800</v>
      </c>
      <c r="K21" s="29">
        <f t="shared" si="7"/>
        <v>480.4592689077424</v>
      </c>
      <c r="L21" s="16">
        <f t="shared" si="8"/>
        <v>-2953.273742132913</v>
      </c>
    </row>
    <row r="22" spans="1:12" x14ac:dyDescent="0.35">
      <c r="A22" s="1">
        <v>14</v>
      </c>
      <c r="B22" s="16">
        <f t="shared" si="9"/>
        <v>100000</v>
      </c>
      <c r="C22" s="1">
        <f t="shared" si="0"/>
        <v>1200</v>
      </c>
      <c r="D22" s="16">
        <f t="shared" si="1"/>
        <v>300</v>
      </c>
      <c r="E22" s="16">
        <f t="shared" si="2"/>
        <v>100</v>
      </c>
      <c r="F22" s="16">
        <f t="shared" si="3"/>
        <v>196.69671471443675</v>
      </c>
      <c r="G22" s="16">
        <f t="shared" si="4"/>
        <v>603.30328528556322</v>
      </c>
      <c r="H22" s="16">
        <f t="shared" si="5"/>
        <v>4314.1145825753556</v>
      </c>
      <c r="J22" s="16">
        <f t="shared" si="6"/>
        <v>800</v>
      </c>
      <c r="K22" s="29">
        <f t="shared" si="7"/>
        <v>461.98006625744461</v>
      </c>
      <c r="L22" s="16">
        <f t="shared" si="8"/>
        <v>-2491.2936758754686</v>
      </c>
    </row>
    <row r="23" spans="1:12" x14ac:dyDescent="0.35">
      <c r="A23" s="1">
        <v>15</v>
      </c>
      <c r="B23" s="16">
        <f t="shared" si="9"/>
        <v>100000</v>
      </c>
      <c r="C23" s="1">
        <f t="shared" si="0"/>
        <v>1200</v>
      </c>
      <c r="D23" s="16">
        <f t="shared" si="1"/>
        <v>300</v>
      </c>
      <c r="E23" s="16">
        <f t="shared" si="2"/>
        <v>100</v>
      </c>
      <c r="F23" s="16">
        <f t="shared" si="3"/>
        <v>172.56458330301422</v>
      </c>
      <c r="G23" s="16">
        <f t="shared" si="4"/>
        <v>627.43541669698584</v>
      </c>
      <c r="H23" s="16">
        <f t="shared" si="5"/>
        <v>3686.6791658783695</v>
      </c>
      <c r="J23" s="16">
        <f t="shared" si="6"/>
        <v>800</v>
      </c>
      <c r="K23" s="29">
        <f t="shared" si="7"/>
        <v>444.21160217061987</v>
      </c>
      <c r="L23" s="16">
        <f t="shared" si="8"/>
        <v>-2047.0820737048487</v>
      </c>
    </row>
    <row r="24" spans="1:12" x14ac:dyDescent="0.35">
      <c r="A24" s="1">
        <v>16</v>
      </c>
      <c r="B24" s="16">
        <f t="shared" si="9"/>
        <v>100000</v>
      </c>
      <c r="C24" s="1">
        <f t="shared" si="0"/>
        <v>1200</v>
      </c>
      <c r="D24" s="16">
        <f t="shared" si="1"/>
        <v>300</v>
      </c>
      <c r="E24" s="16">
        <f t="shared" si="2"/>
        <v>100</v>
      </c>
      <c r="F24" s="16">
        <f t="shared" si="3"/>
        <v>147.46716663513479</v>
      </c>
      <c r="G24" s="16">
        <f t="shared" si="4"/>
        <v>652.53283336486516</v>
      </c>
      <c r="H24" s="16">
        <f t="shared" si="5"/>
        <v>3034.1463325135046</v>
      </c>
      <c r="J24" s="16">
        <f t="shared" si="6"/>
        <v>800</v>
      </c>
      <c r="K24" s="29">
        <f t="shared" si="7"/>
        <v>427.12654054867284</v>
      </c>
      <c r="L24" s="16">
        <f t="shared" si="8"/>
        <v>-1619.9555331561758</v>
      </c>
    </row>
    <row r="25" spans="1:12" x14ac:dyDescent="0.35">
      <c r="A25" s="1">
        <v>17</v>
      </c>
      <c r="B25" s="16">
        <f t="shared" si="9"/>
        <v>100000</v>
      </c>
      <c r="C25" s="1">
        <f t="shared" si="0"/>
        <v>1200</v>
      </c>
      <c r="D25" s="16">
        <f t="shared" si="1"/>
        <v>300</v>
      </c>
      <c r="E25" s="16">
        <f t="shared" si="2"/>
        <v>100</v>
      </c>
      <c r="F25" s="16">
        <f t="shared" si="3"/>
        <v>121.36585330054018</v>
      </c>
      <c r="G25" s="16">
        <f t="shared" si="4"/>
        <v>678.63414669945985</v>
      </c>
      <c r="H25" s="16">
        <f t="shared" si="5"/>
        <v>2355.5121858140446</v>
      </c>
      <c r="J25" s="16">
        <f t="shared" si="6"/>
        <v>800</v>
      </c>
      <c r="K25" s="29">
        <f t="shared" si="7"/>
        <v>410.69859668141618</v>
      </c>
      <c r="L25" s="16">
        <f t="shared" si="8"/>
        <v>-1209.2569364747596</v>
      </c>
    </row>
    <row r="26" spans="1:12" x14ac:dyDescent="0.35">
      <c r="A26" s="1">
        <v>18</v>
      </c>
      <c r="B26" s="16">
        <f t="shared" si="9"/>
        <v>100000</v>
      </c>
      <c r="C26" s="1">
        <f t="shared" si="0"/>
        <v>1200</v>
      </c>
      <c r="D26" s="16">
        <f t="shared" si="1"/>
        <v>300</v>
      </c>
      <c r="E26" s="16">
        <f t="shared" si="2"/>
        <v>100</v>
      </c>
      <c r="F26" s="16">
        <f t="shared" si="3"/>
        <v>94.220487432561782</v>
      </c>
      <c r="G26" s="16">
        <f t="shared" si="4"/>
        <v>705.77951256743825</v>
      </c>
      <c r="H26" s="16">
        <f t="shared" si="5"/>
        <v>1649.7326732466063</v>
      </c>
      <c r="J26" s="16">
        <f t="shared" si="6"/>
        <v>800</v>
      </c>
      <c r="K26" s="29">
        <f t="shared" si="7"/>
        <v>394.90249680905396</v>
      </c>
      <c r="L26" s="16">
        <f t="shared" si="8"/>
        <v>-814.35443966570574</v>
      </c>
    </row>
    <row r="27" spans="1:12" x14ac:dyDescent="0.35">
      <c r="A27" s="1">
        <v>19</v>
      </c>
      <c r="B27" s="16">
        <f t="shared" si="9"/>
        <v>100000</v>
      </c>
      <c r="C27" s="1">
        <f t="shared" si="0"/>
        <v>1200</v>
      </c>
      <c r="D27" s="16">
        <f t="shared" si="1"/>
        <v>300</v>
      </c>
      <c r="E27" s="16">
        <f t="shared" si="2"/>
        <v>100</v>
      </c>
      <c r="F27" s="16">
        <f t="shared" si="3"/>
        <v>65.989306929864256</v>
      </c>
      <c r="G27" s="16">
        <f t="shared" si="4"/>
        <v>734.01069307013574</v>
      </c>
      <c r="H27" s="16">
        <f t="shared" si="5"/>
        <v>915.72198017647054</v>
      </c>
      <c r="J27" s="16">
        <f t="shared" si="6"/>
        <v>800</v>
      </c>
      <c r="K27" s="29">
        <f t="shared" si="7"/>
        <v>379.713939239475</v>
      </c>
      <c r="L27" s="16">
        <f t="shared" si="8"/>
        <v>-434.64050042623074</v>
      </c>
    </row>
    <row r="28" spans="1:12" x14ac:dyDescent="0.35">
      <c r="A28" s="1">
        <v>20</v>
      </c>
      <c r="B28" s="16">
        <f t="shared" si="9"/>
        <v>100000</v>
      </c>
      <c r="C28" s="1">
        <f t="shared" si="0"/>
        <v>1200</v>
      </c>
      <c r="D28" s="16">
        <f t="shared" si="1"/>
        <v>300</v>
      </c>
      <c r="E28" s="16">
        <f t="shared" si="2"/>
        <v>100</v>
      </c>
      <c r="F28" s="16">
        <f t="shared" si="3"/>
        <v>36.628879207058823</v>
      </c>
      <c r="G28" s="16">
        <f t="shared" si="4"/>
        <v>763.37112079294116</v>
      </c>
      <c r="H28" s="16">
        <f t="shared" si="5"/>
        <v>152.35085938352938</v>
      </c>
      <c r="J28" s="16">
        <f t="shared" si="6"/>
        <v>800</v>
      </c>
      <c r="K28" s="29">
        <f t="shared" si="7"/>
        <v>365.10955696103366</v>
      </c>
      <c r="L28" s="16">
        <f t="shared" si="8"/>
        <v>-69.530943465197083</v>
      </c>
    </row>
    <row r="29" spans="1:12" ht="13.9" x14ac:dyDescent="0.4">
      <c r="A29" s="1">
        <v>21</v>
      </c>
      <c r="B29" s="16">
        <f t="shared" ref="B29:B33" si="10">MIN(B28+ $B$4,$B$5)</f>
        <v>100000</v>
      </c>
      <c r="C29" s="1">
        <f t="shared" si="0"/>
        <v>1200</v>
      </c>
      <c r="D29" s="16">
        <f t="shared" ref="D29:D33" si="11">B29*$D$5/1000</f>
        <v>300</v>
      </c>
      <c r="E29" s="16">
        <f t="shared" si="2"/>
        <v>100</v>
      </c>
      <c r="F29" s="16">
        <f t="shared" ref="F29:F33" si="12">H28*$F$5</f>
        <v>6.0940343753411756</v>
      </c>
      <c r="G29" s="16">
        <f t="shared" ref="G29:G33" si="13">C29-D29-E29-F29</f>
        <v>793.90596562465885</v>
      </c>
      <c r="H29" s="30">
        <f t="shared" ref="H29:H33" si="14">H28-G29</f>
        <v>-641.55510624112947</v>
      </c>
      <c r="J29" s="16">
        <f t="shared" si="6"/>
        <v>800</v>
      </c>
      <c r="K29" s="29">
        <f t="shared" si="7"/>
        <v>351.06688169330153</v>
      </c>
      <c r="L29" s="30">
        <f t="shared" si="8"/>
        <v>281.53593822810444</v>
      </c>
    </row>
    <row r="30" spans="1:12" x14ac:dyDescent="0.35">
      <c r="A30" s="1">
        <v>22</v>
      </c>
      <c r="B30" s="16">
        <f t="shared" si="10"/>
        <v>100000</v>
      </c>
      <c r="C30" s="1">
        <f t="shared" si="0"/>
        <v>1200</v>
      </c>
      <c r="D30" s="16">
        <f t="shared" si="11"/>
        <v>300</v>
      </c>
      <c r="E30" s="16">
        <f t="shared" si="2"/>
        <v>100</v>
      </c>
      <c r="F30" s="16">
        <f t="shared" si="12"/>
        <v>-25.662204249645178</v>
      </c>
      <c r="G30" s="16">
        <f t="shared" si="13"/>
        <v>825.66220424964513</v>
      </c>
      <c r="H30" s="16">
        <f t="shared" si="14"/>
        <v>-1467.2173104907747</v>
      </c>
      <c r="J30" s="16">
        <f t="shared" si="6"/>
        <v>800</v>
      </c>
      <c r="K30" s="29">
        <f t="shared" si="7"/>
        <v>337.56430932048221</v>
      </c>
      <c r="L30" s="16">
        <f t="shared" si="8"/>
        <v>619.10024754858659</v>
      </c>
    </row>
    <row r="31" spans="1:12" x14ac:dyDescent="0.35">
      <c r="A31" s="1">
        <v>23</v>
      </c>
      <c r="B31" s="16">
        <f t="shared" si="10"/>
        <v>100000</v>
      </c>
      <c r="C31" s="1">
        <f t="shared" si="0"/>
        <v>1200</v>
      </c>
      <c r="D31" s="16">
        <f t="shared" si="11"/>
        <v>300</v>
      </c>
      <c r="E31" s="16">
        <f t="shared" si="2"/>
        <v>100</v>
      </c>
      <c r="F31" s="16">
        <f t="shared" si="12"/>
        <v>-58.688692419630989</v>
      </c>
      <c r="G31" s="16">
        <f t="shared" si="13"/>
        <v>858.68869241963102</v>
      </c>
      <c r="H31" s="16">
        <f t="shared" si="14"/>
        <v>-2325.9060029104057</v>
      </c>
      <c r="J31" s="16">
        <f t="shared" si="6"/>
        <v>800</v>
      </c>
      <c r="K31" s="29">
        <f t="shared" si="7"/>
        <v>324.58106665430984</v>
      </c>
      <c r="L31" s="16">
        <f t="shared" si="8"/>
        <v>943.68131420289637</v>
      </c>
    </row>
    <row r="32" spans="1:12" x14ac:dyDescent="0.35">
      <c r="A32" s="1">
        <v>24</v>
      </c>
      <c r="B32" s="16">
        <f t="shared" si="10"/>
        <v>100000</v>
      </c>
      <c r="C32" s="1">
        <f t="shared" si="0"/>
        <v>1200</v>
      </c>
      <c r="D32" s="16">
        <f t="shared" si="11"/>
        <v>300</v>
      </c>
      <c r="E32" s="16">
        <f t="shared" si="2"/>
        <v>100</v>
      </c>
      <c r="F32" s="16">
        <f t="shared" si="12"/>
        <v>-93.036240116416238</v>
      </c>
      <c r="G32" s="16">
        <f t="shared" si="13"/>
        <v>893.03624011641625</v>
      </c>
      <c r="H32" s="16">
        <f t="shared" si="14"/>
        <v>-3218.9422430268219</v>
      </c>
      <c r="J32" s="16">
        <f t="shared" si="6"/>
        <v>800</v>
      </c>
      <c r="K32" s="29">
        <f t="shared" si="7"/>
        <v>312.09717947529793</v>
      </c>
      <c r="L32" s="16">
        <f t="shared" si="8"/>
        <v>1255.7784936781943</v>
      </c>
    </row>
    <row r="33" spans="1:12" x14ac:dyDescent="0.35">
      <c r="A33" s="1">
        <v>25</v>
      </c>
      <c r="B33" s="16">
        <f t="shared" si="10"/>
        <v>100000</v>
      </c>
      <c r="C33" s="1">
        <f t="shared" si="0"/>
        <v>1200</v>
      </c>
      <c r="D33" s="16">
        <f t="shared" si="11"/>
        <v>300</v>
      </c>
      <c r="E33" s="16">
        <f t="shared" si="2"/>
        <v>100</v>
      </c>
      <c r="F33" s="16">
        <f t="shared" si="12"/>
        <v>-128.75768972107286</v>
      </c>
      <c r="G33" s="16">
        <f t="shared" si="13"/>
        <v>928.75768972107289</v>
      </c>
      <c r="H33" s="16">
        <f t="shared" si="14"/>
        <v>-4147.6999327478952</v>
      </c>
      <c r="J33" s="16">
        <f t="shared" si="6"/>
        <v>800</v>
      </c>
      <c r="K33" s="29">
        <f t="shared" si="7"/>
        <v>300.093441803171</v>
      </c>
      <c r="L33" s="16">
        <f t="shared" si="8"/>
        <v>1555.8719354813652</v>
      </c>
    </row>
  </sheetData>
  <mergeCells count="1">
    <mergeCell ref="A3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IRR</vt:lpstr>
      <vt:lpstr>IRR&amp;annuity</vt:lpstr>
      <vt:lpstr>Min Lifetime</vt:lpstr>
      <vt:lpstr>Payback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Thalmann</dc:creator>
  <cp:lastModifiedBy>Philippe Thalmann</cp:lastModifiedBy>
  <dcterms:created xsi:type="dcterms:W3CDTF">2022-05-16T06:41:38Z</dcterms:created>
  <dcterms:modified xsi:type="dcterms:W3CDTF">2022-05-17T17:53:26Z</dcterms:modified>
</cp:coreProperties>
</file>