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A188\Desktop\"/>
    </mc:Choice>
  </mc:AlternateContent>
  <xr:revisionPtr revIDLastSave="0" documentId="13_ncr:1_{8713FEA7-5EF1-4F4E-9C82-4F376083B7F7}" xr6:coauthVersionLast="47" xr6:coauthVersionMax="47" xr10:uidLastSave="{00000000-0000-0000-0000-000000000000}"/>
  <bookViews>
    <workbookView xWindow="-110" yWindow="-110" windowWidth="19420" windowHeight="10420" xr2:uid="{E60C4DE4-35D3-4C6F-BCE4-E39CF5BA9EF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1" l="1"/>
  <c r="I46" i="1"/>
  <c r="I34" i="1"/>
  <c r="I26" i="1"/>
  <c r="I27" i="1"/>
  <c r="O18" i="1"/>
  <c r="O11" i="1"/>
  <c r="O8" i="1"/>
  <c r="O9" i="1" s="1"/>
  <c r="I33" i="1" s="1"/>
  <c r="I18" i="1"/>
  <c r="I42" i="1" s="1"/>
  <c r="I11" i="1"/>
  <c r="I8" i="1"/>
  <c r="I9" i="1" s="1"/>
  <c r="I16" i="1" s="1"/>
  <c r="I25" i="1" l="1"/>
  <c r="I28" i="1" s="1"/>
  <c r="O12" i="1"/>
  <c r="I12" i="1"/>
  <c r="I14" i="1" s="1"/>
  <c r="I29" i="1" s="1"/>
  <c r="O16" i="1"/>
  <c r="I43" i="1"/>
  <c r="I35" i="1" l="1"/>
  <c r="I37" i="1" s="1"/>
  <c r="I30" i="1"/>
  <c r="I19" i="1"/>
  <c r="O19" i="1"/>
  <c r="O14" i="1"/>
  <c r="I36" i="1" s="1"/>
  <c r="I38" i="1" s="1"/>
  <c r="I47" i="1"/>
  <c r="I48" i="1" s="1"/>
  <c r="I41" i="1"/>
  <c r="I44" i="1"/>
  <c r="I45" i="1" s="1"/>
</calcChain>
</file>

<file path=xl/sharedStrings.xml><?xml version="1.0" encoding="utf-8"?>
<sst xmlns="http://schemas.openxmlformats.org/spreadsheetml/2006/main" count="187" uniqueCount="65">
  <si>
    <t>v exhaust</t>
  </si>
  <si>
    <t>p max</t>
  </si>
  <si>
    <t>A throat</t>
  </si>
  <si>
    <t>[kg/m³]</t>
  </si>
  <si>
    <t>[bar]</t>
  </si>
  <si>
    <t>[N/m²]=[kg/(m*s²)]</t>
  </si>
  <si>
    <t>[m/s]</t>
  </si>
  <si>
    <t>[m²]</t>
  </si>
  <si>
    <t>[kg/s]</t>
  </si>
  <si>
    <t>d throat</t>
  </si>
  <si>
    <t>[m]</t>
  </si>
  <si>
    <t>t burn</t>
  </si>
  <si>
    <t>m total/m flow</t>
  </si>
  <si>
    <t>[s]</t>
  </si>
  <si>
    <t>[kg]</t>
  </si>
  <si>
    <t>F thrust</t>
  </si>
  <si>
    <t>h burn</t>
  </si>
  <si>
    <t>[N]=[kg*m/s²]</t>
  </si>
  <si>
    <t>v initial * m flow</t>
  </si>
  <si>
    <t>v initial * t burn</t>
  </si>
  <si>
    <t>v initial</t>
  </si>
  <si>
    <t>m structure</t>
  </si>
  <si>
    <t>v exhaust *m liquid/m total</t>
  </si>
  <si>
    <t>F drag</t>
  </si>
  <si>
    <t>v initial² * c d * A rocket * density air / 2</t>
  </si>
  <si>
    <t>c d</t>
  </si>
  <si>
    <t>[-]</t>
  </si>
  <si>
    <t>d rocket</t>
  </si>
  <si>
    <t>A rocket</t>
  </si>
  <si>
    <t>[N]</t>
  </si>
  <si>
    <t>k</t>
  </si>
  <si>
    <t>q</t>
  </si>
  <si>
    <t>A rocket * density air * c d / 2</t>
  </si>
  <si>
    <t>g</t>
  </si>
  <si>
    <t>[m/s²]</t>
  </si>
  <si>
    <t>t free flight</t>
  </si>
  <si>
    <t>m structure/k*1/q*arctan (v initial/q)</t>
  </si>
  <si>
    <t>arctan</t>
  </si>
  <si>
    <t>t max altitude</t>
  </si>
  <si>
    <t>t burn + t free flight</t>
  </si>
  <si>
    <t>h free flight</t>
  </si>
  <si>
    <t>h max altitude</t>
  </si>
  <si>
    <t>h burn + h free flight</t>
  </si>
  <si>
    <t>ln</t>
  </si>
  <si>
    <t>density water</t>
  </si>
  <si>
    <t>density air</t>
  </si>
  <si>
    <t>variable</t>
  </si>
  <si>
    <t>square(m structure * g/k)</t>
  </si>
  <si>
    <t>calculated</t>
  </si>
  <si>
    <t>mass flow rate</t>
  </si>
  <si>
    <t>at 20 °C</t>
  </si>
  <si>
    <t>fixed</t>
  </si>
  <si>
    <t>best guess</t>
  </si>
  <si>
    <t>m total booster</t>
  </si>
  <si>
    <t>t burn booster</t>
  </si>
  <si>
    <t>Water Rocket Performance Calculation</t>
  </si>
  <si>
    <t>Booster (both are similar)</t>
  </si>
  <si>
    <t>Core stage</t>
  </si>
  <si>
    <t>Phase 1</t>
  </si>
  <si>
    <t>from above</t>
  </si>
  <si>
    <t>m water rocket</t>
  </si>
  <si>
    <t>m water</t>
  </si>
  <si>
    <t>Phase 2</t>
  </si>
  <si>
    <t>t burn core stage</t>
  </si>
  <si>
    <t>Phase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</si>
</sst>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2578E-34A6-48AC-B628-E737CA819AFD}">
  <dimension ref="A1:Q49"/>
  <sheetViews>
    <sheetView tabSelected="1" topLeftCell="D1" workbookViewId="0">
      <selection activeCell="O43" sqref="O43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7" x14ac:dyDescent="0.35">
      <c r="A1" t="s">
        <v>55</v>
      </c>
    </row>
    <row r="2" spans="1:17" x14ac:dyDescent="0.35">
      <c r="I2" s="1" t="s">
        <v>56</v>
      </c>
      <c r="O2" s="1" t="s">
        <v>57</v>
      </c>
    </row>
    <row r="3" spans="1:17" x14ac:dyDescent="0.35">
      <c r="G3" t="s">
        <v>33</v>
      </c>
      <c r="H3" t="s">
        <v>51</v>
      </c>
      <c r="I3" s="1">
        <v>9.8064999999999998</v>
      </c>
      <c r="J3" t="s">
        <v>34</v>
      </c>
      <c r="M3" t="s">
        <v>33</v>
      </c>
      <c r="N3" t="s">
        <v>51</v>
      </c>
      <c r="O3" s="1">
        <v>9.8064999999999998</v>
      </c>
      <c r="P3" t="s">
        <v>34</v>
      </c>
    </row>
    <row r="4" spans="1:17" x14ac:dyDescent="0.35">
      <c r="G4" t="s">
        <v>44</v>
      </c>
      <c r="H4" t="s">
        <v>51</v>
      </c>
      <c r="I4" s="1">
        <v>998.2</v>
      </c>
      <c r="J4" t="s">
        <v>3</v>
      </c>
      <c r="K4" t="s">
        <v>50</v>
      </c>
      <c r="M4" t="s">
        <v>44</v>
      </c>
      <c r="N4" t="s">
        <v>51</v>
      </c>
      <c r="O4" s="1">
        <v>998.2</v>
      </c>
      <c r="P4" t="s">
        <v>3</v>
      </c>
      <c r="Q4" t="s">
        <v>50</v>
      </c>
    </row>
    <row r="5" spans="1:17" x14ac:dyDescent="0.35">
      <c r="G5" t="s">
        <v>45</v>
      </c>
      <c r="H5" t="s">
        <v>51</v>
      </c>
      <c r="I5" s="1">
        <v>1.204</v>
      </c>
      <c r="J5" t="s">
        <v>3</v>
      </c>
      <c r="K5" t="s">
        <v>50</v>
      </c>
      <c r="M5" t="s">
        <v>45</v>
      </c>
      <c r="N5" t="s">
        <v>51</v>
      </c>
      <c r="O5" s="1">
        <v>1.204</v>
      </c>
      <c r="P5" t="s">
        <v>3</v>
      </c>
      <c r="Q5" t="s">
        <v>50</v>
      </c>
    </row>
    <row r="6" spans="1:17" x14ac:dyDescent="0.35">
      <c r="G6" t="s">
        <v>25</v>
      </c>
      <c r="H6" t="s">
        <v>52</v>
      </c>
      <c r="I6" s="1">
        <v>0.5</v>
      </c>
      <c r="J6" t="s">
        <v>26</v>
      </c>
      <c r="M6" t="s">
        <v>25</v>
      </c>
      <c r="N6" t="s">
        <v>52</v>
      </c>
      <c r="O6" s="1">
        <v>0.5</v>
      </c>
      <c r="P6" t="s">
        <v>26</v>
      </c>
    </row>
    <row r="7" spans="1:17" x14ac:dyDescent="0.35">
      <c r="G7" t="s">
        <v>1</v>
      </c>
      <c r="H7" s="3" t="s">
        <v>46</v>
      </c>
      <c r="I7" s="1">
        <v>13</v>
      </c>
      <c r="J7" t="s">
        <v>4</v>
      </c>
      <c r="M7" t="s">
        <v>1</v>
      </c>
      <c r="N7" s="3" t="s">
        <v>46</v>
      </c>
      <c r="O7" s="1">
        <v>13</v>
      </c>
      <c r="P7" t="s">
        <v>4</v>
      </c>
    </row>
    <row r="8" spans="1:17" x14ac:dyDescent="0.35">
      <c r="I8" s="1">
        <f>I7*10^5</f>
        <v>1300000</v>
      </c>
      <c r="J8" t="s">
        <v>5</v>
      </c>
      <c r="O8" s="1">
        <f>O7*10^5</f>
        <v>1300000</v>
      </c>
      <c r="P8" t="s">
        <v>5</v>
      </c>
    </row>
    <row r="9" spans="1:17" x14ac:dyDescent="0.35">
      <c r="G9" t="s">
        <v>0</v>
      </c>
      <c r="H9" t="s">
        <v>48</v>
      </c>
      <c r="I9" s="1">
        <f>SQRT(2*I8/I4)</f>
        <v>51.036148357713508</v>
      </c>
      <c r="J9" t="s">
        <v>6</v>
      </c>
      <c r="M9" t="s">
        <v>0</v>
      </c>
      <c r="N9" t="s">
        <v>48</v>
      </c>
      <c r="O9" s="1">
        <f>SQRT(2*O8/O4)</f>
        <v>51.036148357713508</v>
      </c>
      <c r="P9" t="s">
        <v>6</v>
      </c>
    </row>
    <row r="10" spans="1:17" x14ac:dyDescent="0.35">
      <c r="G10" t="s">
        <v>9</v>
      </c>
      <c r="H10" s="3" t="s">
        <v>46</v>
      </c>
      <c r="I10" s="1">
        <v>2.1999999999999999E-2</v>
      </c>
      <c r="J10" t="s">
        <v>10</v>
      </c>
      <c r="M10" t="s">
        <v>9</v>
      </c>
      <c r="N10" s="3" t="s">
        <v>46</v>
      </c>
      <c r="O10" s="1">
        <v>2.1999999999999999E-2</v>
      </c>
      <c r="P10" t="s">
        <v>10</v>
      </c>
    </row>
    <row r="11" spans="1:17" x14ac:dyDescent="0.35">
      <c r="G11" t="s">
        <v>2</v>
      </c>
      <c r="H11" s="3" t="s">
        <v>46</v>
      </c>
      <c r="I11" s="2">
        <f>PI()*(I10/2)^2</f>
        <v>3.8013271108436493E-4</v>
      </c>
      <c r="J11" t="s">
        <v>7</v>
      </c>
      <c r="M11" t="s">
        <v>2</v>
      </c>
      <c r="N11" s="3" t="s">
        <v>46</v>
      </c>
      <c r="O11" s="2">
        <f>PI()*(O10/2)^2</f>
        <v>3.8013271108436493E-4</v>
      </c>
      <c r="P11" t="s">
        <v>7</v>
      </c>
    </row>
    <row r="12" spans="1:17" x14ac:dyDescent="0.35">
      <c r="A12" t="s">
        <v>11</v>
      </c>
      <c r="B12" t="s">
        <v>12</v>
      </c>
      <c r="G12" t="s">
        <v>49</v>
      </c>
      <c r="H12" t="s">
        <v>48</v>
      </c>
      <c r="I12" s="1">
        <f>I9*I11*I4</f>
        <v>19.365588521532157</v>
      </c>
      <c r="J12" t="s">
        <v>8</v>
      </c>
      <c r="M12" t="s">
        <v>49</v>
      </c>
      <c r="N12" t="s">
        <v>48</v>
      </c>
      <c r="O12" s="1">
        <f>O9*O11*O4</f>
        <v>19.365588521532157</v>
      </c>
      <c r="P12" t="s">
        <v>8</v>
      </c>
    </row>
    <row r="13" spans="1:17" x14ac:dyDescent="0.35">
      <c r="A13" t="s">
        <v>15</v>
      </c>
      <c r="B13" t="s">
        <v>18</v>
      </c>
      <c r="G13" t="s">
        <v>53</v>
      </c>
      <c r="H13" s="3" t="s">
        <v>46</v>
      </c>
      <c r="I13" s="1">
        <v>0.8</v>
      </c>
      <c r="J13" t="s">
        <v>14</v>
      </c>
      <c r="M13" t="s">
        <v>53</v>
      </c>
      <c r="N13" s="3" t="s">
        <v>46</v>
      </c>
      <c r="O13" s="1">
        <v>1.6</v>
      </c>
      <c r="P13" t="s">
        <v>14</v>
      </c>
    </row>
    <row r="14" spans="1:17" x14ac:dyDescent="0.35">
      <c r="A14" t="s">
        <v>16</v>
      </c>
      <c r="B14" t="s">
        <v>19</v>
      </c>
      <c r="G14" t="s">
        <v>54</v>
      </c>
      <c r="H14" t="s">
        <v>48</v>
      </c>
      <c r="I14" s="1">
        <f>I13/I12</f>
        <v>4.1310389256205574E-2</v>
      </c>
      <c r="J14" t="s">
        <v>13</v>
      </c>
      <c r="M14" t="s">
        <v>54</v>
      </c>
      <c r="N14" t="s">
        <v>48</v>
      </c>
      <c r="O14" s="1">
        <f>O13/O12</f>
        <v>8.2620778512411147E-2</v>
      </c>
      <c r="P14" t="s">
        <v>13</v>
      </c>
    </row>
    <row r="15" spans="1:17" x14ac:dyDescent="0.35">
      <c r="A15" t="s">
        <v>20</v>
      </c>
      <c r="B15" t="s">
        <v>22</v>
      </c>
      <c r="G15" t="s">
        <v>21</v>
      </c>
      <c r="H15" s="3" t="s">
        <v>46</v>
      </c>
      <c r="I15" s="1">
        <v>0.5</v>
      </c>
      <c r="J15" t="s">
        <v>14</v>
      </c>
      <c r="M15" t="s">
        <v>21</v>
      </c>
      <c r="N15" s="3" t="s">
        <v>46</v>
      </c>
      <c r="O15" s="1">
        <v>0.5</v>
      </c>
      <c r="P15" t="s">
        <v>14</v>
      </c>
    </row>
    <row r="16" spans="1:17" x14ac:dyDescent="0.35">
      <c r="A16" t="s">
        <v>23</v>
      </c>
      <c r="B16" t="s">
        <v>24</v>
      </c>
      <c r="G16" t="s">
        <v>20</v>
      </c>
      <c r="H16" t="s">
        <v>48</v>
      </c>
      <c r="I16" s="1">
        <f>I9*I13/(I15+I13)</f>
        <v>31.406860527823699</v>
      </c>
      <c r="J16" t="s">
        <v>6</v>
      </c>
      <c r="M16" t="s">
        <v>20</v>
      </c>
      <c r="N16" t="s">
        <v>48</v>
      </c>
      <c r="O16" s="1">
        <f>O9*O13/(O15+O13)</f>
        <v>38.884684463019816</v>
      </c>
      <c r="P16" t="s">
        <v>6</v>
      </c>
    </row>
    <row r="17" spans="1:16" x14ac:dyDescent="0.35">
      <c r="G17" t="s">
        <v>27</v>
      </c>
      <c r="H17" s="3" t="s">
        <v>46</v>
      </c>
      <c r="I17" s="1">
        <v>0.106</v>
      </c>
      <c r="J17" t="s">
        <v>10</v>
      </c>
      <c r="M17" t="s">
        <v>27</v>
      </c>
      <c r="N17" s="3" t="s">
        <v>46</v>
      </c>
      <c r="O17" s="1">
        <v>0.106</v>
      </c>
      <c r="P17" t="s">
        <v>10</v>
      </c>
    </row>
    <row r="18" spans="1:16" x14ac:dyDescent="0.35">
      <c r="G18" t="s">
        <v>28</v>
      </c>
      <c r="H18" s="3" t="s">
        <v>46</v>
      </c>
      <c r="I18" s="2">
        <f>PI()*(I17/2)^2</f>
        <v>8.8247337639337283E-3</v>
      </c>
      <c r="J18" t="s">
        <v>7</v>
      </c>
      <c r="M18" t="s">
        <v>28</v>
      </c>
      <c r="N18" s="3" t="s">
        <v>46</v>
      </c>
      <c r="O18" s="2">
        <f>PI()*(O17/2)^2</f>
        <v>8.8247337639337283E-3</v>
      </c>
      <c r="P18" t="s">
        <v>7</v>
      </c>
    </row>
    <row r="19" spans="1:16" x14ac:dyDescent="0.35">
      <c r="G19" t="s">
        <v>15</v>
      </c>
      <c r="H19" t="s">
        <v>48</v>
      </c>
      <c r="I19" s="1">
        <f>I12*I16</f>
        <v>608.21233773498398</v>
      </c>
      <c r="J19" t="s">
        <v>17</v>
      </c>
      <c r="M19" t="s">
        <v>15</v>
      </c>
      <c r="N19" t="s">
        <v>48</v>
      </c>
      <c r="O19" s="1">
        <f>O12*O16</f>
        <v>753.02479910045633</v>
      </c>
      <c r="P19" t="s">
        <v>17</v>
      </c>
    </row>
    <row r="22" spans="1:16" x14ac:dyDescent="0.35">
      <c r="A22" t="s">
        <v>30</v>
      </c>
      <c r="B22" t="s">
        <v>32</v>
      </c>
    </row>
    <row r="23" spans="1:16" x14ac:dyDescent="0.35">
      <c r="A23" t="s">
        <v>31</v>
      </c>
      <c r="B23" t="s">
        <v>47</v>
      </c>
    </row>
    <row r="24" spans="1:16" x14ac:dyDescent="0.35">
      <c r="G24" t="s">
        <v>58</v>
      </c>
    </row>
    <row r="25" spans="1:16" x14ac:dyDescent="0.35">
      <c r="A25" t="s">
        <v>35</v>
      </c>
      <c r="B25" t="s">
        <v>36</v>
      </c>
      <c r="G25" t="s">
        <v>0</v>
      </c>
      <c r="H25" t="s">
        <v>59</v>
      </c>
      <c r="I25" s="1">
        <f>I9</f>
        <v>51.036148357713508</v>
      </c>
      <c r="J25" t="s">
        <v>6</v>
      </c>
    </row>
    <row r="26" spans="1:16" x14ac:dyDescent="0.35">
      <c r="G26" t="s">
        <v>60</v>
      </c>
      <c r="I26" s="1">
        <f>I15*2+O15</f>
        <v>1.5</v>
      </c>
      <c r="J26" t="s">
        <v>14</v>
      </c>
    </row>
    <row r="27" spans="1:16" x14ac:dyDescent="0.35">
      <c r="A27" t="s">
        <v>38</v>
      </c>
      <c r="B27" t="s">
        <v>39</v>
      </c>
      <c r="G27" t="s">
        <v>61</v>
      </c>
      <c r="I27" s="1">
        <f>I13*2+O13</f>
        <v>3.2</v>
      </c>
      <c r="J27" t="s">
        <v>14</v>
      </c>
    </row>
    <row r="28" spans="1:16" x14ac:dyDescent="0.35">
      <c r="G28" t="s">
        <v>20</v>
      </c>
      <c r="H28" t="s">
        <v>48</v>
      </c>
      <c r="I28" s="1">
        <f>I25*I27/(I27+I26)</f>
        <v>34.748015903124092</v>
      </c>
      <c r="J28" t="s">
        <v>6</v>
      </c>
    </row>
    <row r="29" spans="1:16" x14ac:dyDescent="0.35">
      <c r="A29" t="s">
        <v>40</v>
      </c>
      <c r="G29" t="s">
        <v>54</v>
      </c>
      <c r="H29" t="s">
        <v>48</v>
      </c>
      <c r="I29" s="1">
        <f>I14</f>
        <v>4.1310389256205574E-2</v>
      </c>
      <c r="J29" t="s">
        <v>13</v>
      </c>
    </row>
    <row r="30" spans="1:16" x14ac:dyDescent="0.35">
      <c r="A30" t="s">
        <v>41</v>
      </c>
      <c r="B30" t="s">
        <v>42</v>
      </c>
      <c r="G30" t="s">
        <v>16</v>
      </c>
      <c r="H30" t="s">
        <v>48</v>
      </c>
      <c r="I30" s="1">
        <f>I28*I29</f>
        <v>1.4354540628388779</v>
      </c>
      <c r="J30" t="s">
        <v>10</v>
      </c>
    </row>
    <row r="32" spans="1:16" x14ac:dyDescent="0.35">
      <c r="G32" t="s">
        <v>62</v>
      </c>
    </row>
    <row r="33" spans="7:10" x14ac:dyDescent="0.35">
      <c r="G33" t="s">
        <v>0</v>
      </c>
      <c r="H33" t="s">
        <v>59</v>
      </c>
      <c r="I33" s="1">
        <f>O9</f>
        <v>51.036148357713508</v>
      </c>
      <c r="J33" t="s">
        <v>6</v>
      </c>
    </row>
    <row r="34" spans="7:10" x14ac:dyDescent="0.35">
      <c r="G34" t="s">
        <v>60</v>
      </c>
      <c r="I34" s="1">
        <f>O15</f>
        <v>0.5</v>
      </c>
      <c r="J34" t="s">
        <v>14</v>
      </c>
    </row>
    <row r="35" spans="7:10" x14ac:dyDescent="0.35">
      <c r="G35" t="s">
        <v>61</v>
      </c>
      <c r="I35" s="1">
        <f>O13-O12*I29</f>
        <v>0.80000000000000016</v>
      </c>
      <c r="J35" t="s">
        <v>14</v>
      </c>
    </row>
    <row r="36" spans="7:10" x14ac:dyDescent="0.35">
      <c r="G36" t="s">
        <v>20</v>
      </c>
      <c r="H36" t="s">
        <v>48</v>
      </c>
      <c r="I36" s="1">
        <f>I33*I35/(I35+I34)</f>
        <v>31.406860527823699</v>
      </c>
      <c r="J36" t="s">
        <v>6</v>
      </c>
    </row>
    <row r="37" spans="7:10" x14ac:dyDescent="0.35">
      <c r="G37" t="s">
        <v>63</v>
      </c>
      <c r="H37" t="s">
        <v>48</v>
      </c>
      <c r="I37" s="1">
        <f>I35/O12</f>
        <v>4.131038925620558E-2</v>
      </c>
      <c r="J37" t="s">
        <v>13</v>
      </c>
    </row>
    <row r="38" spans="7:10" x14ac:dyDescent="0.35">
      <c r="G38" t="s">
        <v>16</v>
      </c>
      <c r="H38" t="s">
        <v>48</v>
      </c>
      <c r="I38" s="1">
        <f>I36*I37</f>
        <v>1.2974296337197553</v>
      </c>
      <c r="J38" t="s">
        <v>10</v>
      </c>
    </row>
    <row r="40" spans="7:10" x14ac:dyDescent="0.35">
      <c r="G40" t="s">
        <v>64</v>
      </c>
    </row>
    <row r="41" spans="7:10" x14ac:dyDescent="0.35">
      <c r="G41" t="s">
        <v>23</v>
      </c>
      <c r="H41" t="s">
        <v>48</v>
      </c>
      <c r="I41" s="1">
        <f>I16^2*I6*I18*I5/2</f>
        <v>2.6200957296737104</v>
      </c>
      <c r="J41" t="s">
        <v>29</v>
      </c>
    </row>
    <row r="42" spans="7:10" x14ac:dyDescent="0.35">
      <c r="G42" t="s">
        <v>30</v>
      </c>
      <c r="H42" t="s">
        <v>48</v>
      </c>
      <c r="I42" s="1">
        <f>I18*I5*I6/2</f>
        <v>2.656244862944052E-3</v>
      </c>
      <c r="J42" t="s">
        <v>26</v>
      </c>
    </row>
    <row r="43" spans="7:10" x14ac:dyDescent="0.35">
      <c r="G43" t="s">
        <v>31</v>
      </c>
      <c r="H43" t="s">
        <v>48</v>
      </c>
      <c r="I43" s="1">
        <f>SQRT(I15*I3/I42)</f>
        <v>42.964322195371267</v>
      </c>
      <c r="J43" t="s">
        <v>26</v>
      </c>
    </row>
    <row r="44" spans="7:10" x14ac:dyDescent="0.35">
      <c r="G44" t="s">
        <v>37</v>
      </c>
      <c r="H44" t="s">
        <v>48</v>
      </c>
      <c r="I44" s="1">
        <f>ATAN(I16/I43)</f>
        <v>0.63122890993701286</v>
      </c>
      <c r="J44" t="s">
        <v>26</v>
      </c>
    </row>
    <row r="45" spans="7:10" x14ac:dyDescent="0.35">
      <c r="G45" t="s">
        <v>35</v>
      </c>
      <c r="H45" t="s">
        <v>48</v>
      </c>
      <c r="I45" s="1">
        <f>I15/I42*1/I43*I44</f>
        <v>2.7655455326127378</v>
      </c>
      <c r="J45" t="s">
        <v>13</v>
      </c>
    </row>
    <row r="46" spans="7:10" x14ac:dyDescent="0.35">
      <c r="G46" t="s">
        <v>38</v>
      </c>
      <c r="H46" t="s">
        <v>48</v>
      </c>
      <c r="I46" s="1">
        <f>I29+I37+I45</f>
        <v>2.8481663111251492</v>
      </c>
      <c r="J46" t="s">
        <v>13</v>
      </c>
    </row>
    <row r="47" spans="7:10" x14ac:dyDescent="0.35">
      <c r="G47" t="s">
        <v>43</v>
      </c>
      <c r="H47" t="s">
        <v>48</v>
      </c>
      <c r="I47" s="1">
        <f>LN(1+I16^2/I43^2)</f>
        <v>0.42811269931964008</v>
      </c>
    </row>
    <row r="48" spans="7:10" x14ac:dyDescent="0.35">
      <c r="G48" t="s">
        <v>40</v>
      </c>
      <c r="H48" t="s">
        <v>48</v>
      </c>
      <c r="I48" s="1">
        <f>I15/(2*I42)*I47</f>
        <v>40.293037860705816</v>
      </c>
      <c r="J48" t="s">
        <v>10</v>
      </c>
    </row>
    <row r="49" spans="7:10" x14ac:dyDescent="0.35">
      <c r="G49" t="s">
        <v>41</v>
      </c>
      <c r="H49" t="s">
        <v>48</v>
      </c>
      <c r="I49" s="1">
        <f>I48+I30+ I38</f>
        <v>43.025921557264454</v>
      </c>
      <c r="J49" t="s">
        <v>10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Jaeger, Markus</dc:creator>
  <cp:lastModifiedBy>Jaeger, Markus</cp:lastModifiedBy>
  <dcterms:created xsi:type="dcterms:W3CDTF">2024-04-23T02:25:01Z</dcterms:created>
  <dcterms:modified xsi:type="dcterms:W3CDTF">2025-04-01T05:30:40Z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e9ed91be-e8ce-41fe-bb5f-242c70701d76</vt:lpwstr>
  </property>
  <property fmtid="{D5CDD505-2E9C-101B-9397-08002B2CF9AE}" pid="3" name="LABEL">
    <vt:lpwstr>S</vt:lpwstr>
  </property>
  <property fmtid="{D5CDD505-2E9C-101B-9397-08002B2CF9AE}" pid="4" name="L1">
    <vt:lpwstr>C-ALL</vt:lpwstr>
  </property>
  <property fmtid="{D5CDD505-2E9C-101B-9397-08002B2CF9AE}" pid="5" name="L2">
    <vt:lpwstr>C-CS</vt:lpwstr>
  </property>
  <property fmtid="{D5CDD505-2E9C-101B-9397-08002B2CF9AE}" pid="6" name="L3">
    <vt:lpwstr>C-AD-AMB</vt:lpwstr>
  </property>
  <property fmtid="{D5CDD505-2E9C-101B-9397-08002B2CF9AE}" pid="7" name="CCAV">
    <vt:lpwstr/>
  </property>
  <property fmtid="{D5CDD505-2E9C-101B-9397-08002B2CF9AE}" pid="8" name="Visual">
    <vt:lpwstr>0</vt:lpwstr>
  </property>
</Properties>
</file>