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ate1904="1"/>
  <mc:AlternateContent xmlns:mc="http://schemas.openxmlformats.org/markup-compatibility/2006">
    <mc:Choice Requires="x15">
      <x15ac:absPath xmlns:x15ac="http://schemas.microsoft.com/office/spreadsheetml/2010/11/ac" url="C:\Data\EPFL\lectures-current\2025\ME-517\ME-517-2025\templates\"/>
    </mc:Choice>
  </mc:AlternateContent>
  <xr:revisionPtr revIDLastSave="0" documentId="13_ncr:1_{6E07118B-5B7D-4BD1-B09B-6EE050031C7B}" xr6:coauthVersionLast="47" xr6:coauthVersionMax="47" xr10:uidLastSave="{00000000-0000-0000-0000-000000000000}"/>
  <bookViews>
    <workbookView xWindow="-108" yWindow="-108" windowWidth="30936" windowHeight="16776" xr2:uid="{00000000-000D-0000-FFFF-FFFF00000000}"/>
  </bookViews>
  <sheets>
    <sheet name="Cost Calculation" sheetId="1" r:id="rId1"/>
    <sheet name="Volume Sensitivity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41" i="1" l="1"/>
  <c r="E32" i="1"/>
  <c r="B128" i="1" l="1"/>
  <c r="B126" i="1" l="1"/>
  <c r="B53" i="1"/>
  <c r="B6" i="1"/>
  <c r="E17" i="1" s="1"/>
  <c r="E19" i="1" s="1"/>
  <c r="C12" i="1"/>
  <c r="C14" i="1"/>
  <c r="C16" i="1"/>
  <c r="C70" i="1"/>
  <c r="D12" i="1"/>
  <c r="D14" i="1"/>
  <c r="D16" i="1" s="1"/>
  <c r="D70" i="1"/>
  <c r="E12" i="1"/>
  <c r="E14" i="1"/>
  <c r="E16" i="1"/>
  <c r="E70" i="1"/>
  <c r="E34" i="1"/>
  <c r="D32" i="1" s="1"/>
  <c r="D34" i="1" s="1"/>
  <c r="C32" i="1" s="1"/>
  <c r="C34" i="1" s="1"/>
  <c r="D92" i="1"/>
  <c r="E92" i="1"/>
  <c r="C92" i="1"/>
  <c r="D77" i="1"/>
  <c r="E77" i="1"/>
  <c r="C77" i="1"/>
  <c r="D54" i="1"/>
  <c r="E54" i="1"/>
  <c r="C54" i="1"/>
  <c r="B22" i="1"/>
  <c r="A110" i="1"/>
  <c r="A111" i="1"/>
  <c r="A112" i="1"/>
  <c r="A113" i="1"/>
  <c r="A116" i="1"/>
  <c r="A5" i="2"/>
  <c r="A117" i="1"/>
  <c r="A6" i="2" s="1"/>
  <c r="B117" i="1"/>
  <c r="B6" i="2" s="1"/>
  <c r="C117" i="1"/>
  <c r="D117" i="1"/>
  <c r="E117" i="1"/>
  <c r="A118" i="1"/>
  <c r="A7" i="2"/>
  <c r="A119" i="1"/>
  <c r="A8" i="2"/>
  <c r="A120" i="1"/>
  <c r="A9" i="2"/>
  <c r="A121" i="1"/>
  <c r="A10" i="2" s="1"/>
  <c r="A122" i="1"/>
  <c r="A11" i="2"/>
  <c r="A123" i="1"/>
  <c r="A12" i="2" s="1"/>
  <c r="A124" i="1"/>
  <c r="A13" i="2"/>
  <c r="C29" i="1"/>
  <c r="D29" i="1"/>
  <c r="D55" i="1" s="1"/>
  <c r="D56" i="1" s="1"/>
  <c r="D118" i="1" s="1"/>
  <c r="E29" i="1"/>
  <c r="E71" i="1" s="1"/>
  <c r="E72" i="1" s="1"/>
  <c r="D17" i="1" l="1"/>
  <c r="D19" i="1" s="1"/>
  <c r="C55" i="1"/>
  <c r="C56" i="1" s="1"/>
  <c r="C118" i="1" s="1"/>
  <c r="E55" i="1"/>
  <c r="E56" i="1" s="1"/>
  <c r="E118" i="1" s="1"/>
  <c r="D20" i="1"/>
  <c r="D21" i="1" s="1"/>
  <c r="D23" i="1" s="1"/>
  <c r="D26" i="1" s="1"/>
  <c r="D35" i="1"/>
  <c r="D37" i="1" s="1"/>
  <c r="D38" i="1" s="1"/>
  <c r="D116" i="1" s="1"/>
  <c r="D59" i="1"/>
  <c r="D61" i="1" s="1"/>
  <c r="D111" i="1" s="1"/>
  <c r="B20" i="2" s="1"/>
  <c r="C17" i="1"/>
  <c r="C19" i="1" s="1"/>
  <c r="C35" i="1" s="1"/>
  <c r="C37" i="1" s="1"/>
  <c r="C38" i="1" s="1"/>
  <c r="E59" i="1"/>
  <c r="E61" i="1" s="1"/>
  <c r="E20" i="1"/>
  <c r="E21" i="1" s="1"/>
  <c r="E23" i="1" s="1"/>
  <c r="E35" i="1"/>
  <c r="E37" i="1" s="1"/>
  <c r="E38" i="1" s="1"/>
  <c r="E116" i="1" s="1"/>
  <c r="C71" i="1"/>
  <c r="C72" i="1" s="1"/>
  <c r="D71" i="1"/>
  <c r="D72" i="1" s="1"/>
  <c r="D120" i="1" s="1"/>
  <c r="E120" i="1"/>
  <c r="C59" i="1" l="1"/>
  <c r="C61" i="1" s="1"/>
  <c r="C63" i="1" s="1"/>
  <c r="B56" i="1"/>
  <c r="B118" i="1" s="1"/>
  <c r="B7" i="2" s="1"/>
  <c r="D63" i="1"/>
  <c r="D64" i="1" s="1"/>
  <c r="D65" i="1" s="1"/>
  <c r="D119" i="1" s="1"/>
  <c r="D110" i="1"/>
  <c r="B16" i="2" s="1"/>
  <c r="D24" i="1"/>
  <c r="D25" i="1" s="1"/>
  <c r="D113" i="1" s="1"/>
  <c r="B24" i="2" s="1"/>
  <c r="C20" i="1"/>
  <c r="C21" i="1" s="1"/>
  <c r="C23" i="1" s="1"/>
  <c r="B72" i="1"/>
  <c r="B120" i="1" s="1"/>
  <c r="B9" i="2" s="1"/>
  <c r="D112" i="1"/>
  <c r="E24" i="1"/>
  <c r="E110" i="1"/>
  <c r="B17" i="2" s="1"/>
  <c r="E26" i="1"/>
  <c r="B38" i="1"/>
  <c r="B116" i="1" s="1"/>
  <c r="B5" i="2" s="1"/>
  <c r="C116" i="1"/>
  <c r="E111" i="1"/>
  <c r="B21" i="2" s="1"/>
  <c r="E63" i="1"/>
  <c r="E64" i="1" s="1"/>
  <c r="E65" i="1" s="1"/>
  <c r="E119" i="1" s="1"/>
  <c r="C120" i="1"/>
  <c r="B21" i="1" l="1"/>
  <c r="C64" i="1"/>
  <c r="C65" i="1" s="1"/>
  <c r="B63" i="1"/>
  <c r="B129" i="1" s="1"/>
  <c r="C111" i="1"/>
  <c r="B19" i="2" s="1"/>
  <c r="C119" i="1"/>
  <c r="B65" i="1"/>
  <c r="B119" i="1" s="1"/>
  <c r="B8" i="2" s="1"/>
  <c r="D27" i="1"/>
  <c r="C110" i="1"/>
  <c r="B15" i="2" s="1"/>
  <c r="C26" i="1"/>
  <c r="C24" i="1"/>
  <c r="E112" i="1"/>
  <c r="E25" i="1"/>
  <c r="E113" i="1" s="1"/>
  <c r="B25" i="2" s="1"/>
  <c r="C112" i="1" l="1"/>
  <c r="C25" i="1"/>
  <c r="C27" i="1" s="1"/>
  <c r="E27" i="1"/>
  <c r="D83" i="1"/>
  <c r="D84" i="1" s="1"/>
  <c r="D86" i="1" s="1"/>
  <c r="D78" i="1"/>
  <c r="D79" i="1" s="1"/>
  <c r="D121" i="1" s="1"/>
  <c r="D99" i="1"/>
  <c r="D100" i="1" s="1"/>
  <c r="D101" i="1" s="1"/>
  <c r="D89" i="1"/>
  <c r="D90" i="1" s="1"/>
  <c r="D93" i="1" s="1"/>
  <c r="D95" i="1" l="1"/>
  <c r="D122" i="1" s="1"/>
  <c r="C99" i="1"/>
  <c r="C100" i="1" s="1"/>
  <c r="C101" i="1" s="1"/>
  <c r="C78" i="1"/>
  <c r="C79" i="1" s="1"/>
  <c r="C83" i="1"/>
  <c r="C84" i="1" s="1"/>
  <c r="C86" i="1" s="1"/>
  <c r="C89" i="1"/>
  <c r="C90" i="1" s="1"/>
  <c r="C93" i="1" s="1"/>
  <c r="E78" i="1"/>
  <c r="E79" i="1" s="1"/>
  <c r="E121" i="1" s="1"/>
  <c r="E89" i="1"/>
  <c r="E90" i="1" s="1"/>
  <c r="E93" i="1" s="1"/>
  <c r="E83" i="1"/>
  <c r="E84" i="1" s="1"/>
  <c r="E86" i="1" s="1"/>
  <c r="E99" i="1"/>
  <c r="E100" i="1" s="1"/>
  <c r="E101" i="1" s="1"/>
  <c r="D123" i="1"/>
  <c r="C113" i="1"/>
  <c r="B23" i="2" s="1"/>
  <c r="B25" i="1"/>
  <c r="B1" i="2" s="1"/>
  <c r="D103" i="1" l="1"/>
  <c r="D124" i="1" s="1"/>
  <c r="E123" i="1"/>
  <c r="E95" i="1"/>
  <c r="E122" i="1" s="1"/>
  <c r="C95" i="1"/>
  <c r="C103" i="1" s="1"/>
  <c r="B93" i="1"/>
  <c r="C123" i="1"/>
  <c r="B101" i="1"/>
  <c r="B123" i="1" s="1"/>
  <c r="B12" i="2" s="1"/>
  <c r="B86" i="1"/>
  <c r="B79" i="1"/>
  <c r="B121" i="1" s="1"/>
  <c r="B10" i="2" s="1"/>
  <c r="C121" i="1"/>
  <c r="E103" i="1" l="1"/>
  <c r="E124" i="1"/>
  <c r="B95" i="1"/>
  <c r="B122" i="1" s="1"/>
  <c r="B11" i="2" s="1"/>
  <c r="C122" i="1"/>
  <c r="C124" i="1"/>
  <c r="B103" i="1" l="1"/>
  <c r="B124" i="1" s="1"/>
  <c r="B13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Steve Hancock</author>
    <author>Martyn Wakeman</author>
  </authors>
  <commentList>
    <comment ref="B1" authorId="0" shapeId="0" xr:uid="{00000000-0006-0000-0000-000001000000}">
      <text>
        <r>
          <rPr>
            <b/>
            <sz val="9"/>
            <color indexed="8"/>
            <rFont val="Verdana"/>
            <family val="2"/>
          </rPr>
          <t>Steve Hancock:</t>
        </r>
        <r>
          <rPr>
            <sz val="9"/>
            <color indexed="8"/>
            <rFont val="Verdana"/>
            <family val="2"/>
          </rPr>
          <t xml:space="preserve">
</t>
        </r>
        <r>
          <rPr>
            <sz val="9"/>
            <color indexed="8"/>
            <rFont val="Verdana"/>
            <family val="2"/>
          </rPr>
          <t>all refenences to this column should be absolute</t>
        </r>
      </text>
    </comment>
    <comment ref="B6" authorId="1" shapeId="0" xr:uid="{315AF649-A957-48D6-8691-64CE40937F8F}">
      <text>
        <r>
          <rPr>
            <b/>
            <sz val="9"/>
            <color indexed="81"/>
            <rFont val="Tahoma"/>
            <family val="2"/>
          </rPr>
          <t>Martyn Wakeman:</t>
        </r>
        <r>
          <rPr>
            <sz val="9"/>
            <color indexed="81"/>
            <rFont val="Tahoma"/>
            <family val="2"/>
          </rPr>
          <t xml:space="preserve">
The Required production volume OUT of the last activity should be linked to the Target production volume in sheet "Volume Sensitivity"</t>
        </r>
      </text>
    </comment>
  </commentList>
</comments>
</file>

<file path=xl/sharedStrings.xml><?xml version="1.0" encoding="utf-8"?>
<sst xmlns="http://schemas.openxmlformats.org/spreadsheetml/2006/main" count="137" uniqueCount="127">
  <si>
    <t>Tool cost (€/p)</t>
  </si>
  <si>
    <t>Plant Operation</t>
  </si>
  <si>
    <t>Plant operating cost (€/m2/yr)</t>
  </si>
  <si>
    <t>Plant area (m2)</t>
  </si>
  <si>
    <t>Annual plant operating cost (€/yr)</t>
  </si>
  <si>
    <t>Material 1 mass per part (kg)</t>
  </si>
  <si>
    <t>Material 2 mass per part (kg)</t>
  </si>
  <si>
    <t>Material 2 Cost</t>
  </si>
  <si>
    <t>Material 1 Cost</t>
  </si>
  <si>
    <t>Material 1 value IN (€/p)</t>
  </si>
  <si>
    <t>Material 2 value IN (€/p)</t>
  </si>
  <si>
    <t>Plant operating cost (€/p)</t>
  </si>
  <si>
    <t>Energy</t>
  </si>
  <si>
    <t>Energy cost (€/kWh)</t>
  </si>
  <si>
    <t>Machine power (kW)</t>
  </si>
  <si>
    <t>Energy cost (€/hr)</t>
  </si>
  <si>
    <t>Annual energy cost (€/yr)</t>
  </si>
  <si>
    <t>Energy cost (€/p)</t>
  </si>
  <si>
    <t>Labour</t>
  </si>
  <si>
    <t>Indirect labour cost per person (€/hr)</t>
  </si>
  <si>
    <t>Annual direct labour cost (€/yr)</t>
  </si>
  <si>
    <t>Indirect labour cost per person (€/p/pn)</t>
  </si>
  <si>
    <t>No of indirect persons (pns)</t>
  </si>
  <si>
    <t>Process depreciation cost /€/yr)</t>
  </si>
  <si>
    <t>Time until replacement (yrs)</t>
  </si>
  <si>
    <t>Total Cost (€/p)</t>
  </si>
  <si>
    <t>Summary</t>
  </si>
  <si>
    <t>Volume Sensitivity</t>
  </si>
  <si>
    <t>Process Totals</t>
  </si>
  <si>
    <t>Production Volume</t>
  </si>
  <si>
    <t>Cost Summary</t>
  </si>
  <si>
    <t>Machine Dashboard</t>
  </si>
  <si>
    <t>Shifts M1</t>
  </si>
  <si>
    <t>Shifts M2</t>
  </si>
  <si>
    <t>Shifts M3</t>
  </si>
  <si>
    <t>Tools M1</t>
  </si>
  <si>
    <t>Tools M2</t>
  </si>
  <si>
    <t>Tools M3</t>
  </si>
  <si>
    <t>Utilisation M1</t>
  </si>
  <si>
    <t>Utilisation M2</t>
  </si>
  <si>
    <t>Utilisation M3</t>
  </si>
  <si>
    <t>Direct / Indirect labour ratio (.)</t>
  </si>
  <si>
    <t>Direct labour cost per person (€/hr)</t>
  </si>
  <si>
    <t>Indirect labour cost (€/p)</t>
  </si>
  <si>
    <t>Direct labour cost per person (€/p/pn)</t>
  </si>
  <si>
    <t>No of direct persons (pns)</t>
  </si>
  <si>
    <t>Direct labour cost (€/p)</t>
  </si>
  <si>
    <t>Labour cost (€/p)</t>
  </si>
  <si>
    <t>Consumables</t>
  </si>
  <si>
    <t>Consumables cost per direct labour person (€/hr)</t>
  </si>
  <si>
    <t>Annual consumables cost (€/yr)</t>
  </si>
  <si>
    <t>Consumables cost per person (€/p/pn)</t>
  </si>
  <si>
    <t>Consumables cost (€/p)</t>
  </si>
  <si>
    <t>Full plant operating cost (€/yr)</t>
  </si>
  <si>
    <t>Available shift operational time at 100% efficiency (hr/yr/shift)</t>
  </si>
  <si>
    <t>Hours per shift (hrs/d/sh)</t>
  </si>
  <si>
    <t>Effective utilisation (.)</t>
  </si>
  <si>
    <t>Days per year (d/yr)</t>
  </si>
  <si>
    <t>Time efficiency (.)</t>
  </si>
  <si>
    <t>Available shift operational time (hr/yr/shift)</t>
  </si>
  <si>
    <t>Cycle time (s/p)</t>
  </si>
  <si>
    <t>Available shift production rate (p/yr/sh)</t>
  </si>
  <si>
    <t>Required production rate OUT (p/yr)</t>
  </si>
  <si>
    <t>Reject (.)</t>
  </si>
  <si>
    <t>Actual production rate IN (p/yr)</t>
  </si>
  <si>
    <t>Single shift utilisation (.)</t>
  </si>
  <si>
    <t>No of shifts required (sh)</t>
  </si>
  <si>
    <t>Max no of shifts (sh)</t>
  </si>
  <si>
    <t>No of shifts employed (sh)</t>
  </si>
  <si>
    <t>Dashboard</t>
  </si>
  <si>
    <t>Available production rate (p/yr)</t>
  </si>
  <si>
    <t>Available operational time (hrs/yr)</t>
  </si>
  <si>
    <t>Actual operational time (hrs/yr)</t>
  </si>
  <si>
    <t>Process Goals</t>
  </si>
  <si>
    <t>Target production rate (p/yr)</t>
  </si>
  <si>
    <t>Production duration (yrs)</t>
  </si>
  <si>
    <t>Material mass per part OUT (kg/p)</t>
  </si>
  <si>
    <t>Actual utilisation rate (.) MUST BE &lt; 1</t>
  </si>
  <si>
    <t>Scrap (.)</t>
  </si>
  <si>
    <t>Material mass IN per year (kg/yr)</t>
  </si>
  <si>
    <t>Material mass per part IN (kg/p)</t>
  </si>
  <si>
    <t>Material cost (€/kg)</t>
  </si>
  <si>
    <t>Annual material cost IN (€/yr)</t>
  </si>
  <si>
    <t>Equipment Cost</t>
  </si>
  <si>
    <t>Dedicated / Utilised</t>
  </si>
  <si>
    <t>Depreciation time (yrs)</t>
  </si>
  <si>
    <t>Equipment capital cost (€)</t>
  </si>
  <si>
    <t>Annual depreciation cost (€/yr)</t>
  </si>
  <si>
    <t>Machine depreciation (€/p)</t>
  </si>
  <si>
    <t>Tooling Cost</t>
  </si>
  <si>
    <t>Total no of shots in process (shts)</t>
  </si>
  <si>
    <t>Tool life in shots (shts)</t>
  </si>
  <si>
    <t>No of Tools (tls)</t>
  </si>
  <si>
    <t>Tool cost (€/tl)</t>
  </si>
  <si>
    <t>Total tool cost (€)</t>
  </si>
  <si>
    <t>Annual tool cost (€/yr)</t>
  </si>
  <si>
    <t>?</t>
  </si>
  <si>
    <t>Die casting</t>
  </si>
  <si>
    <t>Punching</t>
  </si>
  <si>
    <t>Machining</t>
  </si>
  <si>
    <t>Current calculation</t>
  </si>
  <si>
    <t>Simple technical cost model</t>
  </si>
  <si>
    <t>label</t>
  </si>
  <si>
    <t>label 5</t>
  </si>
  <si>
    <t>label 6</t>
  </si>
  <si>
    <t>label 7</t>
  </si>
  <si>
    <t>label 8</t>
  </si>
  <si>
    <t>label 9</t>
  </si>
  <si>
    <t>label 10</t>
  </si>
  <si>
    <t>label 11</t>
  </si>
  <si>
    <t>label 12</t>
  </si>
  <si>
    <t>label 13</t>
  </si>
  <si>
    <t>label 14</t>
  </si>
  <si>
    <t>label 15</t>
  </si>
  <si>
    <t>Data table (DO NOT exceed cell maximum volume in data table!)</t>
  </si>
  <si>
    <t>check maximum volume</t>
  </si>
  <si>
    <t>seg 1</t>
  </si>
  <si>
    <t>seg 2</t>
  </si>
  <si>
    <t>seg 3</t>
  </si>
  <si>
    <t>label 4</t>
  </si>
  <si>
    <t>dedicated</t>
  </si>
  <si>
    <t>CAPEX summary</t>
  </si>
  <si>
    <t>Tooling cost</t>
  </si>
  <si>
    <t>CAWC factor</t>
  </si>
  <si>
    <t>x</t>
  </si>
  <si>
    <t>CAPEX+CAWC</t>
  </si>
  <si>
    <t>Teaching use only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</si>
</sst>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€-2]\ #,##0.00"/>
    <numFmt numFmtId="165" formatCode="[$€-2]\ #,##0.0"/>
  </numFmts>
  <fonts count="25" x14ac:knownFonts="1">
    <font>
      <sz val="10"/>
      <name val="Verdana"/>
    </font>
    <font>
      <b/>
      <sz val="10"/>
      <name val="Verdana"/>
      <family val="2"/>
    </font>
    <font>
      <b/>
      <i/>
      <sz val="10"/>
      <name val="Verdana"/>
      <family val="2"/>
    </font>
    <font>
      <sz val="10"/>
      <name val="Verdana"/>
      <family val="2"/>
    </font>
    <font>
      <sz val="10"/>
      <color indexed="10"/>
      <name val="Verdana"/>
      <family val="2"/>
    </font>
    <font>
      <sz val="10"/>
      <color indexed="11"/>
      <name val="Verdana"/>
      <family val="2"/>
    </font>
    <font>
      <sz val="10"/>
      <color indexed="12"/>
      <name val="Verdana"/>
      <family val="2"/>
    </font>
    <font>
      <sz val="10"/>
      <name val="Verdana"/>
      <family val="2"/>
    </font>
    <font>
      <sz val="10"/>
      <color indexed="11"/>
      <name val="Verdana"/>
      <family val="2"/>
    </font>
    <font>
      <sz val="10"/>
      <color indexed="10"/>
      <name val="Verdana"/>
      <family val="2"/>
    </font>
    <font>
      <u/>
      <sz val="10"/>
      <color indexed="12"/>
      <name val="Verdana"/>
      <family val="2"/>
    </font>
    <font>
      <b/>
      <sz val="9"/>
      <color indexed="8"/>
      <name val="Verdana"/>
      <family val="2"/>
    </font>
    <font>
      <sz val="9"/>
      <color indexed="8"/>
      <name val="Verdana"/>
      <family val="2"/>
    </font>
    <font>
      <b/>
      <sz val="10"/>
      <name val="Verdana"/>
      <family val="2"/>
    </font>
    <font>
      <b/>
      <sz val="12"/>
      <name val="Verdana"/>
      <family val="2"/>
    </font>
    <font>
      <b/>
      <sz val="14"/>
      <name val="Verdana"/>
      <family val="2"/>
    </font>
    <font>
      <b/>
      <sz val="10"/>
      <color rgb="FFFF0000"/>
      <name val="Verdana"/>
      <family val="2"/>
    </font>
    <font>
      <b/>
      <sz val="16"/>
      <name val="Verdana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rgb="FFFF0000"/>
      <name val="Verdana"/>
      <family val="2"/>
    </font>
    <font>
      <sz val="8"/>
      <name val="Verdana"/>
      <family val="2"/>
    </font>
    <font>
      <b/>
      <sz val="8"/>
      <name val="Verdana"/>
      <family val="2"/>
    </font>
    <font>
      <sz val="11"/>
      <color rgb="FF3F3F76"/>
      <name val="Calibri"/>
      <family val="2"/>
      <scheme val="minor"/>
    </font>
    <font>
      <sz val="11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C99"/>
      </patternFill>
    </fill>
  </fills>
  <borders count="16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55"/>
      </top>
      <bottom style="double">
        <color indexed="5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5"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23" fillId="7" borderId="15" applyNumberFormat="0" applyAlignment="0" applyProtection="0"/>
    <xf numFmtId="0" fontId="24" fillId="0" borderId="0" applyNumberFormat="0" applyFill="0" applyBorder="0" applyAlignment="0" applyProtection="0"/>
  </cellStyleXfs>
  <cellXfs count="94">
    <xf numFmtId="0" fontId="0" fillId="0" borderId="0" xfId="0"/>
    <xf numFmtId="0" fontId="4" fillId="0" borderId="0" xfId="0" applyFont="1"/>
    <xf numFmtId="0" fontId="5" fillId="0" borderId="0" xfId="0" applyFont="1"/>
    <xf numFmtId="0" fontId="6" fillId="0" borderId="0" xfId="0" applyFont="1"/>
    <xf numFmtId="0" fontId="1" fillId="0" borderId="0" xfId="0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5" fillId="0" borderId="3" xfId="0" applyFont="1" applyBorder="1"/>
    <xf numFmtId="0" fontId="6" fillId="0" borderId="3" xfId="0" applyFont="1" applyBorder="1"/>
    <xf numFmtId="0" fontId="3" fillId="0" borderId="0" xfId="0" applyFont="1"/>
    <xf numFmtId="0" fontId="3" fillId="0" borderId="3" xfId="0" applyFont="1" applyBorder="1"/>
    <xf numFmtId="164" fontId="0" fillId="0" borderId="0" xfId="0" applyNumberFormat="1"/>
    <xf numFmtId="0" fontId="6" fillId="2" borderId="0" xfId="0" applyFont="1" applyFill="1"/>
    <xf numFmtId="4" fontId="1" fillId="0" borderId="0" xfId="0" applyNumberFormat="1" applyFont="1"/>
    <xf numFmtId="4" fontId="3" fillId="0" borderId="0" xfId="0" applyNumberFormat="1" applyFont="1"/>
    <xf numFmtId="4" fontId="0" fillId="0" borderId="5" xfId="0" applyNumberFormat="1" applyBorder="1"/>
    <xf numFmtId="4" fontId="0" fillId="0" borderId="2" xfId="0" applyNumberFormat="1" applyBorder="1"/>
    <xf numFmtId="4" fontId="0" fillId="0" borderId="6" xfId="0" applyNumberFormat="1" applyBorder="1"/>
    <xf numFmtId="4" fontId="0" fillId="0" borderId="1" xfId="0" applyNumberFormat="1" applyBorder="1"/>
    <xf numFmtId="4" fontId="3" fillId="0" borderId="7" xfId="0" applyNumberFormat="1" applyFont="1" applyBorder="1"/>
    <xf numFmtId="4" fontId="0" fillId="0" borderId="7" xfId="0" applyNumberFormat="1" applyBorder="1"/>
    <xf numFmtId="0" fontId="2" fillId="0" borderId="0" xfId="0" applyFont="1"/>
    <xf numFmtId="3" fontId="1" fillId="0" borderId="0" xfId="0" applyNumberFormat="1" applyFont="1"/>
    <xf numFmtId="3" fontId="1" fillId="3" borderId="8" xfId="0" applyNumberFormat="1" applyFont="1" applyFill="1" applyBorder="1"/>
    <xf numFmtId="1" fontId="0" fillId="0" borderId="0" xfId="0" applyNumberForma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7" fillId="0" borderId="3" xfId="2" applyBorder="1"/>
    <xf numFmtId="2" fontId="0" fillId="0" borderId="0" xfId="0" applyNumberFormat="1"/>
    <xf numFmtId="2" fontId="6" fillId="2" borderId="0" xfId="0" applyNumberFormat="1" applyFont="1" applyFill="1"/>
    <xf numFmtId="2" fontId="3" fillId="0" borderId="0" xfId="0" applyNumberFormat="1" applyFont="1"/>
    <xf numFmtId="0" fontId="1" fillId="0" borderId="3" xfId="0" applyFont="1" applyBorder="1" applyAlignment="1">
      <alignment wrapText="1"/>
    </xf>
    <xf numFmtId="0" fontId="1" fillId="0" borderId="0" xfId="0" applyFont="1" applyAlignment="1">
      <alignment wrapText="1"/>
    </xf>
    <xf numFmtId="3" fontId="0" fillId="0" borderId="0" xfId="0" applyNumberFormat="1"/>
    <xf numFmtId="3" fontId="6" fillId="2" borderId="0" xfId="0" applyNumberFormat="1" applyFont="1" applyFill="1"/>
    <xf numFmtId="3" fontId="3" fillId="0" borderId="0" xfId="0" applyNumberFormat="1" applyFont="1"/>
    <xf numFmtId="165" fontId="13" fillId="0" borderId="3" xfId="0" applyNumberFormat="1" applyFont="1" applyBorder="1"/>
    <xf numFmtId="2" fontId="0" fillId="0" borderId="3" xfId="0" applyNumberFormat="1" applyBorder="1"/>
    <xf numFmtId="2" fontId="0" fillId="0" borderId="1" xfId="0" applyNumberFormat="1" applyBorder="1"/>
    <xf numFmtId="2" fontId="0" fillId="0" borderId="7" xfId="0" applyNumberFormat="1" applyBorder="1"/>
    <xf numFmtId="2" fontId="3" fillId="0" borderId="7" xfId="0" applyNumberFormat="1" applyFont="1" applyBorder="1"/>
    <xf numFmtId="4" fontId="13" fillId="0" borderId="6" xfId="0" applyNumberFormat="1" applyFont="1" applyBorder="1"/>
    <xf numFmtId="2" fontId="13" fillId="0" borderId="6" xfId="0" applyNumberFormat="1" applyFont="1" applyBorder="1"/>
    <xf numFmtId="4" fontId="15" fillId="0" borderId="4" xfId="0" applyNumberFormat="1" applyFont="1" applyBorder="1"/>
    <xf numFmtId="4" fontId="14" fillId="0" borderId="6" xfId="0" applyNumberFormat="1" applyFont="1" applyBorder="1"/>
    <xf numFmtId="0" fontId="15" fillId="0" borderId="0" xfId="0" applyFont="1"/>
    <xf numFmtId="0" fontId="3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3" fontId="16" fillId="0" borderId="9" xfId="0" applyNumberFormat="1" applyFont="1" applyBorder="1"/>
    <xf numFmtId="0" fontId="16" fillId="0" borderId="0" xfId="0" applyFont="1"/>
    <xf numFmtId="0" fontId="17" fillId="0" borderId="0" xfId="0" applyFont="1"/>
    <xf numFmtId="0" fontId="3" fillId="4" borderId="0" xfId="0" applyFont="1" applyFill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0" fontId="3" fillId="5" borderId="0" xfId="0" applyFont="1" applyFill="1" applyAlignment="1">
      <alignment horizontal="center" wrapText="1"/>
    </xf>
    <xf numFmtId="4" fontId="3" fillId="5" borderId="10" xfId="0" applyNumberFormat="1" applyFont="1" applyFill="1" applyBorder="1"/>
    <xf numFmtId="0" fontId="20" fillId="0" borderId="0" xfId="0" applyFont="1" applyAlignment="1">
      <alignment horizontal="center"/>
    </xf>
    <xf numFmtId="0" fontId="1" fillId="4" borderId="0" xfId="0" applyFont="1" applyFill="1"/>
    <xf numFmtId="0" fontId="3" fillId="4" borderId="0" xfId="0" applyFont="1" applyFill="1"/>
    <xf numFmtId="3" fontId="1" fillId="4" borderId="9" xfId="0" applyNumberFormat="1" applyFont="1" applyFill="1" applyBorder="1"/>
    <xf numFmtId="3" fontId="13" fillId="4" borderId="9" xfId="0" applyNumberFormat="1" applyFont="1" applyFill="1" applyBorder="1"/>
    <xf numFmtId="4" fontId="3" fillId="4" borderId="0" xfId="0" applyNumberFormat="1" applyFont="1" applyFill="1" applyBorder="1"/>
    <xf numFmtId="164" fontId="0" fillId="4" borderId="3" xfId="0" applyNumberFormat="1" applyFill="1" applyBorder="1"/>
    <xf numFmtId="3" fontId="1" fillId="6" borderId="9" xfId="0" applyNumberFormat="1" applyFont="1" applyFill="1" applyBorder="1"/>
    <xf numFmtId="4" fontId="3" fillId="6" borderId="10" xfId="0" applyNumberFormat="1" applyFont="1" applyFill="1" applyBorder="1"/>
    <xf numFmtId="4" fontId="3" fillId="6" borderId="0" xfId="0" applyNumberFormat="1" applyFont="1" applyFill="1" applyBorder="1"/>
    <xf numFmtId="4" fontId="3" fillId="6" borderId="11" xfId="0" applyNumberFormat="1" applyFont="1" applyFill="1" applyBorder="1"/>
    <xf numFmtId="0" fontId="21" fillId="0" borderId="0" xfId="0" applyFont="1"/>
    <xf numFmtId="0" fontId="21" fillId="5" borderId="10" xfId="0" applyFont="1" applyFill="1" applyBorder="1"/>
    <xf numFmtId="0" fontId="21" fillId="4" borderId="0" xfId="0" applyFont="1" applyFill="1" applyBorder="1"/>
    <xf numFmtId="0" fontId="21" fillId="6" borderId="0" xfId="0" applyFont="1" applyFill="1" applyBorder="1"/>
    <xf numFmtId="0" fontId="21" fillId="6" borderId="11" xfId="0" applyFont="1" applyFill="1" applyBorder="1"/>
    <xf numFmtId="2" fontId="21" fillId="5" borderId="10" xfId="0" applyNumberFormat="1" applyFont="1" applyFill="1" applyBorder="1"/>
    <xf numFmtId="2" fontId="21" fillId="4" borderId="0" xfId="0" applyNumberFormat="1" applyFont="1" applyFill="1" applyBorder="1"/>
    <xf numFmtId="2" fontId="21" fillId="6" borderId="0" xfId="0" applyNumberFormat="1" applyFont="1" applyFill="1" applyBorder="1"/>
    <xf numFmtId="2" fontId="21" fillId="6" borderId="11" xfId="0" applyNumberFormat="1" applyFont="1" applyFill="1" applyBorder="1"/>
    <xf numFmtId="2" fontId="21" fillId="5" borderId="12" xfId="0" applyNumberFormat="1" applyFont="1" applyFill="1" applyBorder="1"/>
    <xf numFmtId="2" fontId="21" fillId="4" borderId="13" xfId="0" applyNumberFormat="1" applyFont="1" applyFill="1" applyBorder="1"/>
    <xf numFmtId="2" fontId="21" fillId="6" borderId="13" xfId="0" applyNumberFormat="1" applyFont="1" applyFill="1" applyBorder="1"/>
    <xf numFmtId="2" fontId="21" fillId="6" borderId="14" xfId="0" applyNumberFormat="1" applyFont="1" applyFill="1" applyBorder="1"/>
    <xf numFmtId="0" fontId="22" fillId="0" borderId="0" xfId="0" applyFont="1"/>
    <xf numFmtId="2" fontId="13" fillId="5" borderId="3" xfId="2" applyNumberFormat="1" applyFont="1" applyFill="1" applyBorder="1"/>
    <xf numFmtId="0" fontId="13" fillId="0" borderId="0" xfId="0" applyFont="1"/>
    <xf numFmtId="0" fontId="23" fillId="7" borderId="15" xfId="3"/>
    <xf numFmtId="9" fontId="23" fillId="7" borderId="15" xfId="3" applyNumberFormat="1"/>
    <xf numFmtId="3" fontId="23" fillId="7" borderId="15" xfId="3" applyNumberFormat="1"/>
    <xf numFmtId="2" fontId="23" fillId="7" borderId="15" xfId="3" applyNumberFormat="1"/>
    <xf numFmtId="3" fontId="0" fillId="0" borderId="3" xfId="0" applyNumberFormat="1" applyBorder="1"/>
    <xf numFmtId="0" fontId="23" fillId="7" borderId="15" xfId="3" applyAlignment="1">
      <alignment horizontal="center" vertical="center" wrapText="1"/>
    </xf>
    <xf numFmtId="0" fontId="3" fillId="4" borderId="13" xfId="0" applyFont="1" applyFill="1" applyBorder="1" applyAlignment="1">
      <alignment horizontal="center" vertical="center" wrapText="1"/>
    </xf>
    <xf numFmtId="0" fontId="0" fillId="4" borderId="13" xfId="0" applyFill="1" applyBorder="1" applyAlignment="1">
      <alignment horizontal="center" vertical="center" wrapText="1"/>
    </xf>
    <xf numFmtId="2" fontId="24" fillId="2" borderId="0" xfId="4" applyNumberFormat="1" applyFill="1"/>
    <xf numFmtId="0" fontId="24" fillId="2" borderId="0" xfId="4" applyFill="1"/>
  </cellXfs>
  <cellStyles count="5">
    <cellStyle name="Input" xfId="3" builtinId="20"/>
    <cellStyle name="Lien hypertexte 2" xfId="1" xr:uid="{00000000-0005-0000-0000-000000000000}"/>
    <cellStyle name="Normal" xfId="0" builtinId="0"/>
    <cellStyle name="Normal 2" xfId="2" xr:uid="{00000000-0005-0000-0000-000002000000}"/>
    <cellStyle name="Warning Text" xfId="4" builtinId="11"/>
  </cellStyles>
  <dxfs count="4">
    <dxf>
      <font>
        <condense val="0"/>
        <extend val="0"/>
        <color indexed="22"/>
      </font>
    </dxf>
    <dxf>
      <font>
        <condense val="0"/>
        <extend val="0"/>
        <color indexed="22"/>
      </font>
    </dxf>
    <dxf>
      <font>
        <condense val="0"/>
        <extend val="0"/>
        <color indexed="22"/>
      </font>
    </dxf>
    <dxf>
      <fill>
        <patternFill>
          <bgColor indexed="1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2910458489415598E-2"/>
          <c:y val="6.1086040332959571E-2"/>
          <c:w val="0.87140583922549042"/>
          <c:h val="0.8416298890318874"/>
        </c:manualLayout>
      </c:layout>
      <c:scatterChart>
        <c:scatterStyle val="lineMarker"/>
        <c:varyColors val="0"/>
        <c:ser>
          <c:idx val="0"/>
          <c:order val="0"/>
          <c:tx>
            <c:strRef>
              <c:f>'Volume Sensitivity'!$A$23</c:f>
              <c:strCache>
                <c:ptCount val="1"/>
                <c:pt idx="0">
                  <c:v>Utilisation M1</c:v>
                </c:pt>
              </c:strCache>
            </c:strRef>
          </c:tx>
          <c:spPr>
            <a:ln w="25400">
              <a:solidFill>
                <a:srgbClr val="63AAFE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63AAFE"/>
              </a:solidFill>
              <a:ln>
                <a:solidFill>
                  <a:srgbClr val="63AAFE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xVal>
            <c:numRef>
              <c:f>'Volume Sensitivity'!$F$4:$Q$4</c:f>
              <c:numCache>
                <c:formatCode>#,##0</c:formatCode>
                <c:ptCount val="12"/>
                <c:pt idx="0">
                  <c:v>25000</c:v>
                </c:pt>
                <c:pt idx="1">
                  <c:v>30000</c:v>
                </c:pt>
                <c:pt idx="2">
                  <c:v>35000</c:v>
                </c:pt>
                <c:pt idx="3">
                  <c:v>40000</c:v>
                </c:pt>
                <c:pt idx="4">
                  <c:v>50000</c:v>
                </c:pt>
                <c:pt idx="5">
                  <c:v>60000</c:v>
                </c:pt>
                <c:pt idx="6">
                  <c:v>70000</c:v>
                </c:pt>
                <c:pt idx="7">
                  <c:v>80000</c:v>
                </c:pt>
                <c:pt idx="8">
                  <c:v>90000</c:v>
                </c:pt>
                <c:pt idx="9">
                  <c:v>100000</c:v>
                </c:pt>
                <c:pt idx="10">
                  <c:v>110000</c:v>
                </c:pt>
                <c:pt idx="11">
                  <c:v>120000</c:v>
                </c:pt>
              </c:numCache>
            </c:numRef>
          </c:xVal>
          <c:yVal>
            <c:numRef>
              <c:f>'Volume Sensitivity'!$F$23:$Q$23</c:f>
              <c:numCache>
                <c:formatCode>0.00</c:formatCode>
                <c:ptCount val="12"/>
                <c:pt idx="0">
                  <c:v>0.62257444994302191</c:v>
                </c:pt>
                <c:pt idx="1">
                  <c:v>0.7470893399316263</c:v>
                </c:pt>
                <c:pt idx="2">
                  <c:v>0.87160422992023068</c:v>
                </c:pt>
                <c:pt idx="3">
                  <c:v>0.99611911990883495</c:v>
                </c:pt>
                <c:pt idx="4">
                  <c:v>0.62257444994302191</c:v>
                </c:pt>
                <c:pt idx="5">
                  <c:v>0.7470893399316263</c:v>
                </c:pt>
                <c:pt idx="6">
                  <c:v>0.87160422992023068</c:v>
                </c:pt>
                <c:pt idx="7">
                  <c:v>0.99611911990883495</c:v>
                </c:pt>
                <c:pt idx="8">
                  <c:v>0.7470893399316263</c:v>
                </c:pt>
                <c:pt idx="9">
                  <c:v>0.83009926659069588</c:v>
                </c:pt>
                <c:pt idx="10">
                  <c:v>0.91310919324976536</c:v>
                </c:pt>
                <c:pt idx="11">
                  <c:v>0.99611911990883495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8D6-4AED-AA17-EEA550EAFA21}"/>
            </c:ext>
          </c:extLst>
        </c:ser>
        <c:ser>
          <c:idx val="1"/>
          <c:order val="1"/>
          <c:tx>
            <c:strRef>
              <c:f>'Volume Sensitivity'!$A$24</c:f>
              <c:strCache>
                <c:ptCount val="1"/>
                <c:pt idx="0">
                  <c:v>Utilisation M2</c:v>
                </c:pt>
              </c:strCache>
            </c:strRef>
          </c:tx>
          <c:spPr>
            <a:ln w="25400">
              <a:solidFill>
                <a:srgbClr val="DD2D32"/>
              </a:solidFill>
              <a:prstDash val="solid"/>
            </a:ln>
          </c:spPr>
          <c:marker>
            <c:symbol val="square"/>
            <c:size val="7"/>
            <c:spPr>
              <a:solidFill>
                <a:srgbClr val="DD2D32"/>
              </a:solidFill>
              <a:ln>
                <a:solidFill>
                  <a:srgbClr val="DD2D32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xVal>
            <c:numRef>
              <c:f>'Volume Sensitivity'!$F$4:$Q$4</c:f>
              <c:numCache>
                <c:formatCode>#,##0</c:formatCode>
                <c:ptCount val="12"/>
                <c:pt idx="0">
                  <c:v>25000</c:v>
                </c:pt>
                <c:pt idx="1">
                  <c:v>30000</c:v>
                </c:pt>
                <c:pt idx="2">
                  <c:v>35000</c:v>
                </c:pt>
                <c:pt idx="3">
                  <c:v>40000</c:v>
                </c:pt>
                <c:pt idx="4">
                  <c:v>50000</c:v>
                </c:pt>
                <c:pt idx="5">
                  <c:v>60000</c:v>
                </c:pt>
                <c:pt idx="6">
                  <c:v>70000</c:v>
                </c:pt>
                <c:pt idx="7">
                  <c:v>80000</c:v>
                </c:pt>
                <c:pt idx="8">
                  <c:v>90000</c:v>
                </c:pt>
                <c:pt idx="9">
                  <c:v>100000</c:v>
                </c:pt>
                <c:pt idx="10">
                  <c:v>110000</c:v>
                </c:pt>
                <c:pt idx="11">
                  <c:v>120000</c:v>
                </c:pt>
              </c:numCache>
            </c:numRef>
          </c:xVal>
          <c:yVal>
            <c:numRef>
              <c:f>'Volume Sensitivity'!$F$24:$Q$24</c:f>
              <c:numCache>
                <c:formatCode>0.00</c:formatCode>
                <c:ptCount val="12"/>
                <c:pt idx="0">
                  <c:v>0.48645703611457031</c:v>
                </c:pt>
                <c:pt idx="1">
                  <c:v>0.58374844333748432</c:v>
                </c:pt>
                <c:pt idx="2">
                  <c:v>0.6810398505603984</c:v>
                </c:pt>
                <c:pt idx="3">
                  <c:v>0.77833125778331247</c:v>
                </c:pt>
                <c:pt idx="4">
                  <c:v>0.97291407222914061</c:v>
                </c:pt>
                <c:pt idx="5">
                  <c:v>0.58374844333748432</c:v>
                </c:pt>
                <c:pt idx="6">
                  <c:v>0.6810398505603984</c:v>
                </c:pt>
                <c:pt idx="7">
                  <c:v>0.77833125778331247</c:v>
                </c:pt>
                <c:pt idx="8">
                  <c:v>0.87562266500622654</c:v>
                </c:pt>
                <c:pt idx="9">
                  <c:v>0.97291407222914061</c:v>
                </c:pt>
                <c:pt idx="10">
                  <c:v>0.71347031963470309</c:v>
                </c:pt>
                <c:pt idx="11">
                  <c:v>0.77833125778331247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8D6-4AED-AA17-EEA550EAFA21}"/>
            </c:ext>
          </c:extLst>
        </c:ser>
        <c:ser>
          <c:idx val="2"/>
          <c:order val="2"/>
          <c:tx>
            <c:strRef>
              <c:f>'Volume Sensitivity'!$A$25</c:f>
              <c:strCache>
                <c:ptCount val="1"/>
                <c:pt idx="0">
                  <c:v>Utilisation M3</c:v>
                </c:pt>
              </c:strCache>
            </c:strRef>
          </c:tx>
          <c:spPr>
            <a:ln w="25400">
              <a:solidFill>
                <a:srgbClr val="FFF58C"/>
              </a:solidFill>
              <a:prstDash val="solid"/>
            </a:ln>
          </c:spPr>
          <c:marker>
            <c:symbol val="triangle"/>
            <c:size val="7"/>
            <c:spPr>
              <a:solidFill>
                <a:srgbClr val="FFF58C"/>
              </a:solidFill>
              <a:ln>
                <a:solidFill>
                  <a:srgbClr val="FFF58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xVal>
            <c:numRef>
              <c:f>'Volume Sensitivity'!$F$4:$Q$4</c:f>
              <c:numCache>
                <c:formatCode>#,##0</c:formatCode>
                <c:ptCount val="12"/>
                <c:pt idx="0">
                  <c:v>25000</c:v>
                </c:pt>
                <c:pt idx="1">
                  <c:v>30000</c:v>
                </c:pt>
                <c:pt idx="2">
                  <c:v>35000</c:v>
                </c:pt>
                <c:pt idx="3">
                  <c:v>40000</c:v>
                </c:pt>
                <c:pt idx="4">
                  <c:v>50000</c:v>
                </c:pt>
                <c:pt idx="5">
                  <c:v>60000</c:v>
                </c:pt>
                <c:pt idx="6">
                  <c:v>70000</c:v>
                </c:pt>
                <c:pt idx="7">
                  <c:v>80000</c:v>
                </c:pt>
                <c:pt idx="8">
                  <c:v>90000</c:v>
                </c:pt>
                <c:pt idx="9">
                  <c:v>100000</c:v>
                </c:pt>
                <c:pt idx="10">
                  <c:v>110000</c:v>
                </c:pt>
                <c:pt idx="11">
                  <c:v>120000</c:v>
                </c:pt>
              </c:numCache>
            </c:numRef>
          </c:xVal>
          <c:yVal>
            <c:numRef>
              <c:f>'Volume Sensitivity'!$F$25:$Q$25</c:f>
              <c:numCache>
                <c:formatCode>0.00</c:formatCode>
                <c:ptCount val="12"/>
                <c:pt idx="0">
                  <c:v>0.3309231538194356</c:v>
                </c:pt>
                <c:pt idx="1">
                  <c:v>0.39710778458332263</c:v>
                </c:pt>
                <c:pt idx="2">
                  <c:v>0.46329241534720983</c:v>
                </c:pt>
                <c:pt idx="3">
                  <c:v>0.52947704611109692</c:v>
                </c:pt>
                <c:pt idx="4">
                  <c:v>0.6618463076388712</c:v>
                </c:pt>
                <c:pt idx="5">
                  <c:v>0.79421556916664526</c:v>
                </c:pt>
                <c:pt idx="6">
                  <c:v>0.92658483069441966</c:v>
                </c:pt>
                <c:pt idx="7">
                  <c:v>0.52947704611109692</c:v>
                </c:pt>
                <c:pt idx="8">
                  <c:v>0.59566167687498406</c:v>
                </c:pt>
                <c:pt idx="9">
                  <c:v>0.6618463076388712</c:v>
                </c:pt>
                <c:pt idx="10">
                  <c:v>0.72803093840275823</c:v>
                </c:pt>
                <c:pt idx="11">
                  <c:v>0.79421556916664526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8D6-4AED-AA17-EEA550EAFA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3735000"/>
        <c:axId val="1"/>
      </c:scatterChart>
      <c:valAx>
        <c:axId val="353735000"/>
        <c:scaling>
          <c:orientation val="minMax"/>
        </c:scaling>
        <c:delete val="0"/>
        <c:axPos val="b"/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endParaRPr lang="en-CH"/>
          </a:p>
        </c:txPr>
        <c:crossAx val="1"/>
        <c:crosses val="autoZero"/>
        <c:crossBetween val="midCat"/>
      </c:val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endParaRPr lang="en-CH"/>
          </a:p>
        </c:txPr>
        <c:crossAx val="353735000"/>
        <c:crosses val="autoZero"/>
        <c:crossBetween val="midCat"/>
      </c:valAx>
      <c:spPr>
        <a:solidFill>
          <a:srgbClr val="CDCDCD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0096153846153846"/>
          <c:y val="1.2820635182839907E-2"/>
          <c:w val="0.22435914260717413"/>
          <c:h val="0.19696981933202404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50" b="0" i="0" u="none" strike="noStrike" baseline="0">
              <a:solidFill>
                <a:srgbClr val="000000"/>
              </a:solidFill>
              <a:latin typeface="Verdana"/>
              <a:ea typeface="Verdana"/>
              <a:cs typeface="Verdana"/>
            </a:defRPr>
          </a:pPr>
          <a:endParaRPr lang="en-CH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Verdana"/>
          <a:ea typeface="Verdana"/>
          <a:cs typeface="Verdana"/>
        </a:defRPr>
      </a:pPr>
      <a:endParaRPr lang="en-CH"/>
    </a:p>
  </c:txPr>
  <c:printSettings>
    <c:headerFooter alignWithMargins="0"/>
    <c:pageMargins b="0.984251969" l="0.78740157499999996" r="0.78740157499999996" t="0.984251969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12967475666615"/>
          <c:y val="5.1693494620193119E-2"/>
          <c:w val="0.54132398029852713"/>
          <c:h val="0.7289135200035706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'Volume Sensitivity'!$A$5</c:f>
              <c:strCache>
                <c:ptCount val="1"/>
                <c:pt idx="0">
                  <c:v>Material 1 value IN (€/p)</c:v>
                </c:pt>
              </c:strCache>
            </c:strRef>
          </c:tx>
          <c:invertIfNegative val="0"/>
          <c:cat>
            <c:multiLvlStrRef>
              <c:f>'Volume Sensitivity'!$C$3:$Q$4</c:f>
              <c:multiLvlStrCache>
                <c:ptCount val="15"/>
                <c:lvl>
                  <c:pt idx="0">
                    <c:v>10’000</c:v>
                  </c:pt>
                  <c:pt idx="1">
                    <c:v>15’000</c:v>
                  </c:pt>
                  <c:pt idx="2">
                    <c:v>20’000</c:v>
                  </c:pt>
                  <c:pt idx="3">
                    <c:v>25’000</c:v>
                  </c:pt>
                  <c:pt idx="4">
                    <c:v>30’000</c:v>
                  </c:pt>
                  <c:pt idx="5">
                    <c:v>35’000</c:v>
                  </c:pt>
                  <c:pt idx="6">
                    <c:v>40’000</c:v>
                  </c:pt>
                  <c:pt idx="7">
                    <c:v>50’000</c:v>
                  </c:pt>
                  <c:pt idx="8">
                    <c:v>60’000</c:v>
                  </c:pt>
                  <c:pt idx="9">
                    <c:v>70’000</c:v>
                  </c:pt>
                  <c:pt idx="10">
                    <c:v>80’000</c:v>
                  </c:pt>
                  <c:pt idx="11">
                    <c:v>90’000</c:v>
                  </c:pt>
                  <c:pt idx="12">
                    <c:v>100’000</c:v>
                  </c:pt>
                  <c:pt idx="13">
                    <c:v>110’000</c:v>
                  </c:pt>
                  <c:pt idx="14">
                    <c:v>120’000</c:v>
                  </c:pt>
                </c:lvl>
                <c:lvl>
                  <c:pt idx="0">
                    <c:v>seg 1</c:v>
                  </c:pt>
                  <c:pt idx="1">
                    <c:v>seg 2</c:v>
                  </c:pt>
                  <c:pt idx="2">
                    <c:v>seg 3</c:v>
                  </c:pt>
                  <c:pt idx="3">
                    <c:v>label 4</c:v>
                  </c:pt>
                  <c:pt idx="4">
                    <c:v>label 5</c:v>
                  </c:pt>
                  <c:pt idx="5">
                    <c:v>label 6</c:v>
                  </c:pt>
                  <c:pt idx="6">
                    <c:v>label 7</c:v>
                  </c:pt>
                  <c:pt idx="7">
                    <c:v>label 8</c:v>
                  </c:pt>
                  <c:pt idx="8">
                    <c:v>label 9</c:v>
                  </c:pt>
                  <c:pt idx="9">
                    <c:v>label 10</c:v>
                  </c:pt>
                  <c:pt idx="10">
                    <c:v>label 11</c:v>
                  </c:pt>
                  <c:pt idx="11">
                    <c:v>label 12</c:v>
                  </c:pt>
                  <c:pt idx="12">
                    <c:v>label 13</c:v>
                  </c:pt>
                  <c:pt idx="13">
                    <c:v>label 14</c:v>
                  </c:pt>
                  <c:pt idx="14">
                    <c:v>label 15</c:v>
                  </c:pt>
                </c:lvl>
              </c:multiLvlStrCache>
            </c:multiLvlStrRef>
          </c:cat>
          <c:val>
            <c:numRef>
              <c:f>'Volume Sensitivity'!$C$5:$E$5</c:f>
              <c:numCache>
                <c:formatCode>[$€-2]\ #,##0.00</c:formatCode>
                <c:ptCount val="3"/>
                <c:pt idx="0" formatCode="#,##0.00">
                  <c:v>10.346284559566458</c:v>
                </c:pt>
                <c:pt idx="1">
                  <c:v>10.346284559566456</c:v>
                </c:pt>
                <c:pt idx="2">
                  <c:v>10.346284559566458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12-47DB-8930-4BD3DE6641AC}"/>
            </c:ext>
          </c:extLst>
        </c:ser>
        <c:ser>
          <c:idx val="1"/>
          <c:order val="1"/>
          <c:tx>
            <c:strRef>
              <c:f>'Volume Sensitivity'!$A$6</c:f>
              <c:strCache>
                <c:ptCount val="1"/>
                <c:pt idx="0">
                  <c:v>Material 2 value IN (€/p)</c:v>
                </c:pt>
              </c:strCache>
            </c:strRef>
          </c:tx>
          <c:invertIfNegative val="0"/>
          <c:cat>
            <c:multiLvlStrRef>
              <c:f>'Volume Sensitivity'!$C$3:$Q$4</c:f>
              <c:multiLvlStrCache>
                <c:ptCount val="15"/>
                <c:lvl>
                  <c:pt idx="0">
                    <c:v>10’000</c:v>
                  </c:pt>
                  <c:pt idx="1">
                    <c:v>15’000</c:v>
                  </c:pt>
                  <c:pt idx="2">
                    <c:v>20’000</c:v>
                  </c:pt>
                  <c:pt idx="3">
                    <c:v>25’000</c:v>
                  </c:pt>
                  <c:pt idx="4">
                    <c:v>30’000</c:v>
                  </c:pt>
                  <c:pt idx="5">
                    <c:v>35’000</c:v>
                  </c:pt>
                  <c:pt idx="6">
                    <c:v>40’000</c:v>
                  </c:pt>
                  <c:pt idx="7">
                    <c:v>50’000</c:v>
                  </c:pt>
                  <c:pt idx="8">
                    <c:v>60’000</c:v>
                  </c:pt>
                  <c:pt idx="9">
                    <c:v>70’000</c:v>
                  </c:pt>
                  <c:pt idx="10">
                    <c:v>80’000</c:v>
                  </c:pt>
                  <c:pt idx="11">
                    <c:v>90’000</c:v>
                  </c:pt>
                  <c:pt idx="12">
                    <c:v>100’000</c:v>
                  </c:pt>
                  <c:pt idx="13">
                    <c:v>110’000</c:v>
                  </c:pt>
                  <c:pt idx="14">
                    <c:v>120’000</c:v>
                  </c:pt>
                </c:lvl>
                <c:lvl>
                  <c:pt idx="0">
                    <c:v>seg 1</c:v>
                  </c:pt>
                  <c:pt idx="1">
                    <c:v>seg 2</c:v>
                  </c:pt>
                  <c:pt idx="2">
                    <c:v>seg 3</c:v>
                  </c:pt>
                  <c:pt idx="3">
                    <c:v>label 4</c:v>
                  </c:pt>
                  <c:pt idx="4">
                    <c:v>label 5</c:v>
                  </c:pt>
                  <c:pt idx="5">
                    <c:v>label 6</c:v>
                  </c:pt>
                  <c:pt idx="6">
                    <c:v>label 7</c:v>
                  </c:pt>
                  <c:pt idx="7">
                    <c:v>label 8</c:v>
                  </c:pt>
                  <c:pt idx="8">
                    <c:v>label 9</c:v>
                  </c:pt>
                  <c:pt idx="9">
                    <c:v>label 10</c:v>
                  </c:pt>
                  <c:pt idx="10">
                    <c:v>label 11</c:v>
                  </c:pt>
                  <c:pt idx="11">
                    <c:v>label 12</c:v>
                  </c:pt>
                  <c:pt idx="12">
                    <c:v>label 13</c:v>
                  </c:pt>
                  <c:pt idx="13">
                    <c:v>label 14</c:v>
                  </c:pt>
                  <c:pt idx="14">
                    <c:v>label 15</c:v>
                  </c:pt>
                </c:lvl>
              </c:multiLvlStrCache>
            </c:multiLvlStrRef>
          </c:cat>
          <c:val>
            <c:numRef>
              <c:f>'Volume Sensitivity'!$C$6:$E$6</c:f>
              <c:numCache>
                <c:formatCode>[$€-2]\ #,##0.00</c:formatCode>
                <c:ptCount val="3"/>
                <c:pt idx="0" formatCode="#,##0.0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C12-47DB-8930-4BD3DE6641AC}"/>
            </c:ext>
          </c:extLst>
        </c:ser>
        <c:ser>
          <c:idx val="2"/>
          <c:order val="2"/>
          <c:tx>
            <c:strRef>
              <c:f>'Volume Sensitivity'!$A$7</c:f>
              <c:strCache>
                <c:ptCount val="1"/>
                <c:pt idx="0">
                  <c:v>Machine depreciation (€/p)</c:v>
                </c:pt>
              </c:strCache>
            </c:strRef>
          </c:tx>
          <c:invertIfNegative val="0"/>
          <c:cat>
            <c:multiLvlStrRef>
              <c:f>'Volume Sensitivity'!$C$3:$Q$4</c:f>
              <c:multiLvlStrCache>
                <c:ptCount val="15"/>
                <c:lvl>
                  <c:pt idx="0">
                    <c:v>10’000</c:v>
                  </c:pt>
                  <c:pt idx="1">
                    <c:v>15’000</c:v>
                  </c:pt>
                  <c:pt idx="2">
                    <c:v>20’000</c:v>
                  </c:pt>
                  <c:pt idx="3">
                    <c:v>25’000</c:v>
                  </c:pt>
                  <c:pt idx="4">
                    <c:v>30’000</c:v>
                  </c:pt>
                  <c:pt idx="5">
                    <c:v>35’000</c:v>
                  </c:pt>
                  <c:pt idx="6">
                    <c:v>40’000</c:v>
                  </c:pt>
                  <c:pt idx="7">
                    <c:v>50’000</c:v>
                  </c:pt>
                  <c:pt idx="8">
                    <c:v>60’000</c:v>
                  </c:pt>
                  <c:pt idx="9">
                    <c:v>70’000</c:v>
                  </c:pt>
                  <c:pt idx="10">
                    <c:v>80’000</c:v>
                  </c:pt>
                  <c:pt idx="11">
                    <c:v>90’000</c:v>
                  </c:pt>
                  <c:pt idx="12">
                    <c:v>100’000</c:v>
                  </c:pt>
                  <c:pt idx="13">
                    <c:v>110’000</c:v>
                  </c:pt>
                  <c:pt idx="14">
                    <c:v>120’000</c:v>
                  </c:pt>
                </c:lvl>
                <c:lvl>
                  <c:pt idx="0">
                    <c:v>seg 1</c:v>
                  </c:pt>
                  <c:pt idx="1">
                    <c:v>seg 2</c:v>
                  </c:pt>
                  <c:pt idx="2">
                    <c:v>seg 3</c:v>
                  </c:pt>
                  <c:pt idx="3">
                    <c:v>label 4</c:v>
                  </c:pt>
                  <c:pt idx="4">
                    <c:v>label 5</c:v>
                  </c:pt>
                  <c:pt idx="5">
                    <c:v>label 6</c:v>
                  </c:pt>
                  <c:pt idx="6">
                    <c:v>label 7</c:v>
                  </c:pt>
                  <c:pt idx="7">
                    <c:v>label 8</c:v>
                  </c:pt>
                  <c:pt idx="8">
                    <c:v>label 9</c:v>
                  </c:pt>
                  <c:pt idx="9">
                    <c:v>label 10</c:v>
                  </c:pt>
                  <c:pt idx="10">
                    <c:v>label 11</c:v>
                  </c:pt>
                  <c:pt idx="11">
                    <c:v>label 12</c:v>
                  </c:pt>
                  <c:pt idx="12">
                    <c:v>label 13</c:v>
                  </c:pt>
                  <c:pt idx="13">
                    <c:v>label 14</c:v>
                  </c:pt>
                  <c:pt idx="14">
                    <c:v>label 15</c:v>
                  </c:pt>
                </c:lvl>
              </c:multiLvlStrCache>
            </c:multiLvlStrRef>
          </c:cat>
          <c:val>
            <c:numRef>
              <c:f>'Volume Sensitivity'!$C$7:$E$7</c:f>
              <c:numCache>
                <c:formatCode>[$€-2]\ #,##0.00</c:formatCode>
                <c:ptCount val="3"/>
                <c:pt idx="0" formatCode="#,##0.00">
                  <c:v>19.642857142857142</c:v>
                </c:pt>
                <c:pt idx="1">
                  <c:v>13.095238095238097</c:v>
                </c:pt>
                <c:pt idx="2">
                  <c:v>9.8214285714285712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C12-47DB-8930-4BD3DE6641AC}"/>
            </c:ext>
          </c:extLst>
        </c:ser>
        <c:ser>
          <c:idx val="3"/>
          <c:order val="3"/>
          <c:tx>
            <c:strRef>
              <c:f>'Volume Sensitivity'!$A$8</c:f>
              <c:strCache>
                <c:ptCount val="1"/>
                <c:pt idx="0">
                  <c:v>Tool cost (€/p)</c:v>
                </c:pt>
              </c:strCache>
            </c:strRef>
          </c:tx>
          <c:invertIfNegative val="0"/>
          <c:cat>
            <c:multiLvlStrRef>
              <c:f>'Volume Sensitivity'!$C$3:$Q$4</c:f>
              <c:multiLvlStrCache>
                <c:ptCount val="15"/>
                <c:lvl>
                  <c:pt idx="0">
                    <c:v>10’000</c:v>
                  </c:pt>
                  <c:pt idx="1">
                    <c:v>15’000</c:v>
                  </c:pt>
                  <c:pt idx="2">
                    <c:v>20’000</c:v>
                  </c:pt>
                  <c:pt idx="3">
                    <c:v>25’000</c:v>
                  </c:pt>
                  <c:pt idx="4">
                    <c:v>30’000</c:v>
                  </c:pt>
                  <c:pt idx="5">
                    <c:v>35’000</c:v>
                  </c:pt>
                  <c:pt idx="6">
                    <c:v>40’000</c:v>
                  </c:pt>
                  <c:pt idx="7">
                    <c:v>50’000</c:v>
                  </c:pt>
                  <c:pt idx="8">
                    <c:v>60’000</c:v>
                  </c:pt>
                  <c:pt idx="9">
                    <c:v>70’000</c:v>
                  </c:pt>
                  <c:pt idx="10">
                    <c:v>80’000</c:v>
                  </c:pt>
                  <c:pt idx="11">
                    <c:v>90’000</c:v>
                  </c:pt>
                  <c:pt idx="12">
                    <c:v>100’000</c:v>
                  </c:pt>
                  <c:pt idx="13">
                    <c:v>110’000</c:v>
                  </c:pt>
                  <c:pt idx="14">
                    <c:v>120’000</c:v>
                  </c:pt>
                </c:lvl>
                <c:lvl>
                  <c:pt idx="0">
                    <c:v>seg 1</c:v>
                  </c:pt>
                  <c:pt idx="1">
                    <c:v>seg 2</c:v>
                  </c:pt>
                  <c:pt idx="2">
                    <c:v>seg 3</c:v>
                  </c:pt>
                  <c:pt idx="3">
                    <c:v>label 4</c:v>
                  </c:pt>
                  <c:pt idx="4">
                    <c:v>label 5</c:v>
                  </c:pt>
                  <c:pt idx="5">
                    <c:v>label 6</c:v>
                  </c:pt>
                  <c:pt idx="6">
                    <c:v>label 7</c:v>
                  </c:pt>
                  <c:pt idx="7">
                    <c:v>label 8</c:v>
                  </c:pt>
                  <c:pt idx="8">
                    <c:v>label 9</c:v>
                  </c:pt>
                  <c:pt idx="9">
                    <c:v>label 10</c:v>
                  </c:pt>
                  <c:pt idx="10">
                    <c:v>label 11</c:v>
                  </c:pt>
                  <c:pt idx="11">
                    <c:v>label 12</c:v>
                  </c:pt>
                  <c:pt idx="12">
                    <c:v>label 13</c:v>
                  </c:pt>
                  <c:pt idx="13">
                    <c:v>label 14</c:v>
                  </c:pt>
                  <c:pt idx="14">
                    <c:v>label 15</c:v>
                  </c:pt>
                </c:lvl>
              </c:multiLvlStrCache>
            </c:multiLvlStrRef>
          </c:cat>
          <c:val>
            <c:numRef>
              <c:f>'Volume Sensitivity'!$C$8:$E$8</c:f>
              <c:numCache>
                <c:formatCode>[$€-2]\ #,##0.00</c:formatCode>
                <c:ptCount val="3"/>
                <c:pt idx="0" formatCode="#,##0.00">
                  <c:v>5.6000000000000005</c:v>
                </c:pt>
                <c:pt idx="1">
                  <c:v>3.7333333333333334</c:v>
                </c:pt>
                <c:pt idx="2">
                  <c:v>2.8000000000000003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C12-47DB-8930-4BD3DE6641AC}"/>
            </c:ext>
          </c:extLst>
        </c:ser>
        <c:ser>
          <c:idx val="4"/>
          <c:order val="4"/>
          <c:tx>
            <c:strRef>
              <c:f>'Volume Sensitivity'!$A$9</c:f>
              <c:strCache>
                <c:ptCount val="1"/>
                <c:pt idx="0">
                  <c:v>Plant operating cost (€/p)</c:v>
                </c:pt>
              </c:strCache>
            </c:strRef>
          </c:tx>
          <c:invertIfNegative val="0"/>
          <c:cat>
            <c:multiLvlStrRef>
              <c:f>'Volume Sensitivity'!$C$3:$Q$4</c:f>
              <c:multiLvlStrCache>
                <c:ptCount val="15"/>
                <c:lvl>
                  <c:pt idx="0">
                    <c:v>10’000</c:v>
                  </c:pt>
                  <c:pt idx="1">
                    <c:v>15’000</c:v>
                  </c:pt>
                  <c:pt idx="2">
                    <c:v>20’000</c:v>
                  </c:pt>
                  <c:pt idx="3">
                    <c:v>25’000</c:v>
                  </c:pt>
                  <c:pt idx="4">
                    <c:v>30’000</c:v>
                  </c:pt>
                  <c:pt idx="5">
                    <c:v>35’000</c:v>
                  </c:pt>
                  <c:pt idx="6">
                    <c:v>40’000</c:v>
                  </c:pt>
                  <c:pt idx="7">
                    <c:v>50’000</c:v>
                  </c:pt>
                  <c:pt idx="8">
                    <c:v>60’000</c:v>
                  </c:pt>
                  <c:pt idx="9">
                    <c:v>70’000</c:v>
                  </c:pt>
                  <c:pt idx="10">
                    <c:v>80’000</c:v>
                  </c:pt>
                  <c:pt idx="11">
                    <c:v>90’000</c:v>
                  </c:pt>
                  <c:pt idx="12">
                    <c:v>100’000</c:v>
                  </c:pt>
                  <c:pt idx="13">
                    <c:v>110’000</c:v>
                  </c:pt>
                  <c:pt idx="14">
                    <c:v>120’000</c:v>
                  </c:pt>
                </c:lvl>
                <c:lvl>
                  <c:pt idx="0">
                    <c:v>seg 1</c:v>
                  </c:pt>
                  <c:pt idx="1">
                    <c:v>seg 2</c:v>
                  </c:pt>
                  <c:pt idx="2">
                    <c:v>seg 3</c:v>
                  </c:pt>
                  <c:pt idx="3">
                    <c:v>label 4</c:v>
                  </c:pt>
                  <c:pt idx="4">
                    <c:v>label 5</c:v>
                  </c:pt>
                  <c:pt idx="5">
                    <c:v>label 6</c:v>
                  </c:pt>
                  <c:pt idx="6">
                    <c:v>label 7</c:v>
                  </c:pt>
                  <c:pt idx="7">
                    <c:v>label 8</c:v>
                  </c:pt>
                  <c:pt idx="8">
                    <c:v>label 9</c:v>
                  </c:pt>
                  <c:pt idx="9">
                    <c:v>label 10</c:v>
                  </c:pt>
                  <c:pt idx="10">
                    <c:v>label 11</c:v>
                  </c:pt>
                  <c:pt idx="11">
                    <c:v>label 12</c:v>
                  </c:pt>
                  <c:pt idx="12">
                    <c:v>label 13</c:v>
                  </c:pt>
                  <c:pt idx="13">
                    <c:v>label 14</c:v>
                  </c:pt>
                  <c:pt idx="14">
                    <c:v>label 15</c:v>
                  </c:pt>
                </c:lvl>
              </c:multiLvlStrCache>
            </c:multiLvlStrRef>
          </c:cat>
          <c:val>
            <c:numRef>
              <c:f>'Volume Sensitivity'!$C$9:$E$9</c:f>
              <c:numCache>
                <c:formatCode>[$€-2]\ #,##0.00</c:formatCode>
                <c:ptCount val="3"/>
                <c:pt idx="0" formatCode="#,##0.00">
                  <c:v>5.53</c:v>
                </c:pt>
                <c:pt idx="1">
                  <c:v>3.6866666666666665</c:v>
                </c:pt>
                <c:pt idx="2">
                  <c:v>2.7650000000000001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C12-47DB-8930-4BD3DE6641AC}"/>
            </c:ext>
          </c:extLst>
        </c:ser>
        <c:ser>
          <c:idx val="5"/>
          <c:order val="5"/>
          <c:tx>
            <c:strRef>
              <c:f>'Volume Sensitivity'!$A$10</c:f>
              <c:strCache>
                <c:ptCount val="1"/>
                <c:pt idx="0">
                  <c:v>Energy cost (€/p)</c:v>
                </c:pt>
              </c:strCache>
            </c:strRef>
          </c:tx>
          <c:invertIfNegative val="0"/>
          <c:cat>
            <c:multiLvlStrRef>
              <c:f>'Volume Sensitivity'!$C$3:$Q$4</c:f>
              <c:multiLvlStrCache>
                <c:ptCount val="15"/>
                <c:lvl>
                  <c:pt idx="0">
                    <c:v>10’000</c:v>
                  </c:pt>
                  <c:pt idx="1">
                    <c:v>15’000</c:v>
                  </c:pt>
                  <c:pt idx="2">
                    <c:v>20’000</c:v>
                  </c:pt>
                  <c:pt idx="3">
                    <c:v>25’000</c:v>
                  </c:pt>
                  <c:pt idx="4">
                    <c:v>30’000</c:v>
                  </c:pt>
                  <c:pt idx="5">
                    <c:v>35’000</c:v>
                  </c:pt>
                  <c:pt idx="6">
                    <c:v>40’000</c:v>
                  </c:pt>
                  <c:pt idx="7">
                    <c:v>50’000</c:v>
                  </c:pt>
                  <c:pt idx="8">
                    <c:v>60’000</c:v>
                  </c:pt>
                  <c:pt idx="9">
                    <c:v>70’000</c:v>
                  </c:pt>
                  <c:pt idx="10">
                    <c:v>80’000</c:v>
                  </c:pt>
                  <c:pt idx="11">
                    <c:v>90’000</c:v>
                  </c:pt>
                  <c:pt idx="12">
                    <c:v>100’000</c:v>
                  </c:pt>
                  <c:pt idx="13">
                    <c:v>110’000</c:v>
                  </c:pt>
                  <c:pt idx="14">
                    <c:v>120’000</c:v>
                  </c:pt>
                </c:lvl>
                <c:lvl>
                  <c:pt idx="0">
                    <c:v>seg 1</c:v>
                  </c:pt>
                  <c:pt idx="1">
                    <c:v>seg 2</c:v>
                  </c:pt>
                  <c:pt idx="2">
                    <c:v>seg 3</c:v>
                  </c:pt>
                  <c:pt idx="3">
                    <c:v>label 4</c:v>
                  </c:pt>
                  <c:pt idx="4">
                    <c:v>label 5</c:v>
                  </c:pt>
                  <c:pt idx="5">
                    <c:v>label 6</c:v>
                  </c:pt>
                  <c:pt idx="6">
                    <c:v>label 7</c:v>
                  </c:pt>
                  <c:pt idx="7">
                    <c:v>label 8</c:v>
                  </c:pt>
                  <c:pt idx="8">
                    <c:v>label 9</c:v>
                  </c:pt>
                  <c:pt idx="9">
                    <c:v>label 10</c:v>
                  </c:pt>
                  <c:pt idx="10">
                    <c:v>label 11</c:v>
                  </c:pt>
                  <c:pt idx="11">
                    <c:v>label 12</c:v>
                  </c:pt>
                  <c:pt idx="12">
                    <c:v>label 13</c:v>
                  </c:pt>
                  <c:pt idx="13">
                    <c:v>label 14</c:v>
                  </c:pt>
                  <c:pt idx="14">
                    <c:v>label 15</c:v>
                  </c:pt>
                </c:lvl>
              </c:multiLvlStrCache>
            </c:multiLvlStrRef>
          </c:cat>
          <c:val>
            <c:numRef>
              <c:f>'Volume Sensitivity'!$C$10:$E$10</c:f>
              <c:numCache>
                <c:formatCode>[$€-2]\ #,##0.00</c:formatCode>
                <c:ptCount val="3"/>
                <c:pt idx="0" formatCode="#,##0.00">
                  <c:v>2.1373671065284747</c:v>
                </c:pt>
                <c:pt idx="1">
                  <c:v>2.1373671065284752</c:v>
                </c:pt>
                <c:pt idx="2">
                  <c:v>2.1373671065284747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C12-47DB-8930-4BD3DE6641AC}"/>
            </c:ext>
          </c:extLst>
        </c:ser>
        <c:ser>
          <c:idx val="6"/>
          <c:order val="6"/>
          <c:tx>
            <c:strRef>
              <c:f>'Volume Sensitivity'!$A$11</c:f>
              <c:strCache>
                <c:ptCount val="1"/>
                <c:pt idx="0">
                  <c:v>Labour cost (€/p)</c:v>
                </c:pt>
              </c:strCache>
            </c:strRef>
          </c:tx>
          <c:invertIfNegative val="0"/>
          <c:cat>
            <c:multiLvlStrRef>
              <c:f>'Volume Sensitivity'!$C$3:$Q$4</c:f>
              <c:multiLvlStrCache>
                <c:ptCount val="15"/>
                <c:lvl>
                  <c:pt idx="0">
                    <c:v>10’000</c:v>
                  </c:pt>
                  <c:pt idx="1">
                    <c:v>15’000</c:v>
                  </c:pt>
                  <c:pt idx="2">
                    <c:v>20’000</c:v>
                  </c:pt>
                  <c:pt idx="3">
                    <c:v>25’000</c:v>
                  </c:pt>
                  <c:pt idx="4">
                    <c:v>30’000</c:v>
                  </c:pt>
                  <c:pt idx="5">
                    <c:v>35’000</c:v>
                  </c:pt>
                  <c:pt idx="6">
                    <c:v>40’000</c:v>
                  </c:pt>
                  <c:pt idx="7">
                    <c:v>50’000</c:v>
                  </c:pt>
                  <c:pt idx="8">
                    <c:v>60’000</c:v>
                  </c:pt>
                  <c:pt idx="9">
                    <c:v>70’000</c:v>
                  </c:pt>
                  <c:pt idx="10">
                    <c:v>80’000</c:v>
                  </c:pt>
                  <c:pt idx="11">
                    <c:v>90’000</c:v>
                  </c:pt>
                  <c:pt idx="12">
                    <c:v>100’000</c:v>
                  </c:pt>
                  <c:pt idx="13">
                    <c:v>110’000</c:v>
                  </c:pt>
                  <c:pt idx="14">
                    <c:v>120’000</c:v>
                  </c:pt>
                </c:lvl>
                <c:lvl>
                  <c:pt idx="0">
                    <c:v>seg 1</c:v>
                  </c:pt>
                  <c:pt idx="1">
                    <c:v>seg 2</c:v>
                  </c:pt>
                  <c:pt idx="2">
                    <c:v>seg 3</c:v>
                  </c:pt>
                  <c:pt idx="3">
                    <c:v>label 4</c:v>
                  </c:pt>
                  <c:pt idx="4">
                    <c:v>label 5</c:v>
                  </c:pt>
                  <c:pt idx="5">
                    <c:v>label 6</c:v>
                  </c:pt>
                  <c:pt idx="6">
                    <c:v>label 7</c:v>
                  </c:pt>
                  <c:pt idx="7">
                    <c:v>label 8</c:v>
                  </c:pt>
                  <c:pt idx="8">
                    <c:v>label 9</c:v>
                  </c:pt>
                  <c:pt idx="9">
                    <c:v>label 10</c:v>
                  </c:pt>
                  <c:pt idx="10">
                    <c:v>label 11</c:v>
                  </c:pt>
                  <c:pt idx="11">
                    <c:v>label 12</c:v>
                  </c:pt>
                  <c:pt idx="12">
                    <c:v>label 13</c:v>
                  </c:pt>
                  <c:pt idx="13">
                    <c:v>label 14</c:v>
                  </c:pt>
                  <c:pt idx="14">
                    <c:v>label 15</c:v>
                  </c:pt>
                </c:lvl>
              </c:multiLvlStrCache>
            </c:multiLvlStrRef>
          </c:cat>
          <c:val>
            <c:numRef>
              <c:f>'Volume Sensitivity'!$C$11:$E$11</c:f>
              <c:numCache>
                <c:formatCode>[$€-2]\ #,##0.00</c:formatCode>
                <c:ptCount val="3"/>
                <c:pt idx="0" formatCode="#,##0.00">
                  <c:v>3.5162594160700924</c:v>
                </c:pt>
                <c:pt idx="1">
                  <c:v>3.516259416070092</c:v>
                </c:pt>
                <c:pt idx="2">
                  <c:v>3.5162594160700924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C12-47DB-8930-4BD3DE6641AC}"/>
            </c:ext>
          </c:extLst>
        </c:ser>
        <c:ser>
          <c:idx val="7"/>
          <c:order val="7"/>
          <c:tx>
            <c:strRef>
              <c:f>'Volume Sensitivity'!$A$12</c:f>
              <c:strCache>
                <c:ptCount val="1"/>
                <c:pt idx="0">
                  <c:v>Consumables cost (€/p)</c:v>
                </c:pt>
              </c:strCache>
            </c:strRef>
          </c:tx>
          <c:invertIfNegative val="0"/>
          <c:cat>
            <c:multiLvlStrRef>
              <c:f>'Volume Sensitivity'!$C$3:$Q$4</c:f>
              <c:multiLvlStrCache>
                <c:ptCount val="15"/>
                <c:lvl>
                  <c:pt idx="0">
                    <c:v>10’000</c:v>
                  </c:pt>
                  <c:pt idx="1">
                    <c:v>15’000</c:v>
                  </c:pt>
                  <c:pt idx="2">
                    <c:v>20’000</c:v>
                  </c:pt>
                  <c:pt idx="3">
                    <c:v>25’000</c:v>
                  </c:pt>
                  <c:pt idx="4">
                    <c:v>30’000</c:v>
                  </c:pt>
                  <c:pt idx="5">
                    <c:v>35’000</c:v>
                  </c:pt>
                  <c:pt idx="6">
                    <c:v>40’000</c:v>
                  </c:pt>
                  <c:pt idx="7">
                    <c:v>50’000</c:v>
                  </c:pt>
                  <c:pt idx="8">
                    <c:v>60’000</c:v>
                  </c:pt>
                  <c:pt idx="9">
                    <c:v>70’000</c:v>
                  </c:pt>
                  <c:pt idx="10">
                    <c:v>80’000</c:v>
                  </c:pt>
                  <c:pt idx="11">
                    <c:v>90’000</c:v>
                  </c:pt>
                  <c:pt idx="12">
                    <c:v>100’000</c:v>
                  </c:pt>
                  <c:pt idx="13">
                    <c:v>110’000</c:v>
                  </c:pt>
                  <c:pt idx="14">
                    <c:v>120’000</c:v>
                  </c:pt>
                </c:lvl>
                <c:lvl>
                  <c:pt idx="0">
                    <c:v>seg 1</c:v>
                  </c:pt>
                  <c:pt idx="1">
                    <c:v>seg 2</c:v>
                  </c:pt>
                  <c:pt idx="2">
                    <c:v>seg 3</c:v>
                  </c:pt>
                  <c:pt idx="3">
                    <c:v>label 4</c:v>
                  </c:pt>
                  <c:pt idx="4">
                    <c:v>label 5</c:v>
                  </c:pt>
                  <c:pt idx="5">
                    <c:v>label 6</c:v>
                  </c:pt>
                  <c:pt idx="6">
                    <c:v>label 7</c:v>
                  </c:pt>
                  <c:pt idx="7">
                    <c:v>label 8</c:v>
                  </c:pt>
                  <c:pt idx="8">
                    <c:v>label 9</c:v>
                  </c:pt>
                  <c:pt idx="9">
                    <c:v>label 10</c:v>
                  </c:pt>
                  <c:pt idx="10">
                    <c:v>label 11</c:v>
                  </c:pt>
                  <c:pt idx="11">
                    <c:v>label 12</c:v>
                  </c:pt>
                  <c:pt idx="12">
                    <c:v>label 13</c:v>
                  </c:pt>
                  <c:pt idx="13">
                    <c:v>label 14</c:v>
                  </c:pt>
                  <c:pt idx="14">
                    <c:v>label 15</c:v>
                  </c:pt>
                </c:lvl>
              </c:multiLvlStrCache>
            </c:multiLvlStrRef>
          </c:cat>
          <c:val>
            <c:numRef>
              <c:f>'Volume Sensitivity'!$C$12:$E$12</c:f>
              <c:numCache>
                <c:formatCode>[$€-2]\ #,##0.00</c:formatCode>
                <c:ptCount val="3"/>
                <c:pt idx="0" formatCode="#,##0.00">
                  <c:v>3.9069549067445475E-2</c:v>
                </c:pt>
                <c:pt idx="1">
                  <c:v>3.9069549067445475E-2</c:v>
                </c:pt>
                <c:pt idx="2">
                  <c:v>3.9069549067445475E-2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C12-47DB-8930-4BD3DE6641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54242176"/>
        <c:axId val="1"/>
      </c:barChart>
      <c:catAx>
        <c:axId val="3542421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Manufacturing volume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CH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Cost per part</a:t>
                </a:r>
              </a:p>
            </c:rich>
          </c:tx>
          <c:overlay val="0"/>
        </c:title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CH"/>
          </a:p>
        </c:txPr>
        <c:crossAx val="35424217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69158073612416593"/>
          <c:y val="5.2401307281225974E-2"/>
          <c:w val="0.29067936275407436"/>
          <c:h val="0.77738039133062398"/>
        </c:manualLayout>
      </c:layout>
      <c:overlay val="0"/>
    </c:legend>
    <c:plotVisOnly val="1"/>
    <c:dispBlanksAs val="gap"/>
    <c:showDLblsOverMax val="0"/>
  </c:chart>
  <c:spPr>
    <a:ln>
      <a:noFill/>
    </a:ln>
  </c:spPr>
  <c:printSettings>
    <c:headerFooter alignWithMargins="0"/>
    <c:pageMargins b="0.984251969" l="0.78740157499999996" r="0.78740157499999996" t="0.984251969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'Volume Sensitivity'!$A$13</c:f>
              <c:strCache>
                <c:ptCount val="1"/>
                <c:pt idx="0">
                  <c:v>Total Cost (€/p)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'Volume Sensitivity'!$C$4:$Q$4</c:f>
              <c:numCache>
                <c:formatCode>#,##0</c:formatCode>
                <c:ptCount val="15"/>
                <c:pt idx="0">
                  <c:v>10000</c:v>
                </c:pt>
                <c:pt idx="1">
                  <c:v>15000</c:v>
                </c:pt>
                <c:pt idx="2">
                  <c:v>20000</c:v>
                </c:pt>
                <c:pt idx="3">
                  <c:v>25000</c:v>
                </c:pt>
                <c:pt idx="4">
                  <c:v>30000</c:v>
                </c:pt>
                <c:pt idx="5">
                  <c:v>35000</c:v>
                </c:pt>
                <c:pt idx="6">
                  <c:v>40000</c:v>
                </c:pt>
                <c:pt idx="7">
                  <c:v>50000</c:v>
                </c:pt>
                <c:pt idx="8">
                  <c:v>60000</c:v>
                </c:pt>
                <c:pt idx="9">
                  <c:v>70000</c:v>
                </c:pt>
                <c:pt idx="10">
                  <c:v>80000</c:v>
                </c:pt>
                <c:pt idx="11">
                  <c:v>90000</c:v>
                </c:pt>
                <c:pt idx="12">
                  <c:v>100000</c:v>
                </c:pt>
                <c:pt idx="13">
                  <c:v>110000</c:v>
                </c:pt>
                <c:pt idx="14">
                  <c:v>120000</c:v>
                </c:pt>
              </c:numCache>
            </c:numRef>
          </c:xVal>
          <c:yVal>
            <c:numRef>
              <c:f>'Volume Sensitivity'!$C$13:$Q$13</c:f>
              <c:numCache>
                <c:formatCode>[$€-2]\ #,##0.00</c:formatCode>
                <c:ptCount val="15"/>
                <c:pt idx="0" formatCode="#,##0.00">
                  <c:v>48.687176129327</c:v>
                </c:pt>
                <c:pt idx="1">
                  <c:v>38.429557081707948</c:v>
                </c:pt>
                <c:pt idx="2">
                  <c:v>33.300747557898426</c:v>
                </c:pt>
                <c:pt idx="3" formatCode="#,##0.00">
                  <c:v>30.223461843612711</c:v>
                </c:pt>
                <c:pt idx="4" formatCode="#,##0.00">
                  <c:v>28.171938034088896</c:v>
                </c:pt>
                <c:pt idx="5" formatCode="#,##0.00">
                  <c:v>26.706563884429038</c:v>
                </c:pt>
                <c:pt idx="6" formatCode="#,##0.00">
                  <c:v>25.607533272184142</c:v>
                </c:pt>
                <c:pt idx="7" formatCode="#,##0.00">
                  <c:v>25.108890415041284</c:v>
                </c:pt>
                <c:pt idx="8" formatCode="#,##0.00">
                  <c:v>23.909795176946044</c:v>
                </c:pt>
                <c:pt idx="9" formatCode="#,##0.00">
                  <c:v>23.053298578306588</c:v>
                </c:pt>
                <c:pt idx="10" formatCode="#,##0.00">
                  <c:v>22.410926129326995</c:v>
                </c:pt>
                <c:pt idx="11" formatCode="#,##0.00">
                  <c:v>21.911303113453982</c:v>
                </c:pt>
                <c:pt idx="12" formatCode="#,##0.00">
                  <c:v>22.031604700755569</c:v>
                </c:pt>
                <c:pt idx="13" formatCode="#,##0.00">
                  <c:v>21.693669635820502</c:v>
                </c:pt>
                <c:pt idx="14" formatCode="#,##0.00">
                  <c:v>21.378723748374615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815-4460-AC63-16C36CB11848}"/>
            </c:ext>
          </c:extLst>
        </c:ser>
        <c:ser>
          <c:idx val="1"/>
          <c:order val="1"/>
          <c:tx>
            <c:strRef>
              <c:f>'Volume Sensitivity'!$A$5</c:f>
              <c:strCache>
                <c:ptCount val="1"/>
                <c:pt idx="0">
                  <c:v>Material 1 value IN (€/p)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'Volume Sensitivity'!$C$4:$Q$4</c:f>
              <c:numCache>
                <c:formatCode>#,##0</c:formatCode>
                <c:ptCount val="15"/>
                <c:pt idx="0">
                  <c:v>10000</c:v>
                </c:pt>
                <c:pt idx="1">
                  <c:v>15000</c:v>
                </c:pt>
                <c:pt idx="2">
                  <c:v>20000</c:v>
                </c:pt>
                <c:pt idx="3">
                  <c:v>25000</c:v>
                </c:pt>
                <c:pt idx="4">
                  <c:v>30000</c:v>
                </c:pt>
                <c:pt idx="5">
                  <c:v>35000</c:v>
                </c:pt>
                <c:pt idx="6">
                  <c:v>40000</c:v>
                </c:pt>
                <c:pt idx="7">
                  <c:v>50000</c:v>
                </c:pt>
                <c:pt idx="8">
                  <c:v>60000</c:v>
                </c:pt>
                <c:pt idx="9">
                  <c:v>70000</c:v>
                </c:pt>
                <c:pt idx="10">
                  <c:v>80000</c:v>
                </c:pt>
                <c:pt idx="11">
                  <c:v>90000</c:v>
                </c:pt>
                <c:pt idx="12">
                  <c:v>100000</c:v>
                </c:pt>
                <c:pt idx="13">
                  <c:v>110000</c:v>
                </c:pt>
                <c:pt idx="14">
                  <c:v>120000</c:v>
                </c:pt>
              </c:numCache>
            </c:numRef>
          </c:xVal>
          <c:yVal>
            <c:numRef>
              <c:f>'Volume Sensitivity'!$C$5:$Q$5</c:f>
              <c:numCache>
                <c:formatCode>[$€-2]\ #,##0.00</c:formatCode>
                <c:ptCount val="15"/>
                <c:pt idx="0" formatCode="#,##0.00">
                  <c:v>10.346284559566458</c:v>
                </c:pt>
                <c:pt idx="1">
                  <c:v>10.346284559566456</c:v>
                </c:pt>
                <c:pt idx="2">
                  <c:v>10.346284559566458</c:v>
                </c:pt>
                <c:pt idx="3" formatCode="#,##0.00">
                  <c:v>10.346284559566458</c:v>
                </c:pt>
                <c:pt idx="4" formatCode="#,##0.00">
                  <c:v>10.346284559566456</c:v>
                </c:pt>
                <c:pt idx="5" formatCode="#,##0.00">
                  <c:v>10.346284559566458</c:v>
                </c:pt>
                <c:pt idx="6" formatCode="#,##0.00">
                  <c:v>10.346284559566458</c:v>
                </c:pt>
                <c:pt idx="7" formatCode="#,##0.00">
                  <c:v>10.346284559566458</c:v>
                </c:pt>
                <c:pt idx="8" formatCode="#,##0.00">
                  <c:v>10.346284559566456</c:v>
                </c:pt>
                <c:pt idx="9" formatCode="#,##0.00">
                  <c:v>10.346284559566458</c:v>
                </c:pt>
                <c:pt idx="10" formatCode="#,##0.00">
                  <c:v>10.346284559566458</c:v>
                </c:pt>
                <c:pt idx="11" formatCode="#,##0.00">
                  <c:v>10.346284559566458</c:v>
                </c:pt>
                <c:pt idx="12" formatCode="#,##0.00">
                  <c:v>10.346284559566458</c:v>
                </c:pt>
                <c:pt idx="13" formatCode="#,##0.00">
                  <c:v>10.346284559566458</c:v>
                </c:pt>
                <c:pt idx="14" formatCode="#,##0.00">
                  <c:v>10.346284559566456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3CA-4B42-85CD-8A9FC1A38989}"/>
            </c:ext>
          </c:extLst>
        </c:ser>
        <c:ser>
          <c:idx val="2"/>
          <c:order val="2"/>
          <c:tx>
            <c:strRef>
              <c:f>'Volume Sensitivity'!$A$7</c:f>
              <c:strCache>
                <c:ptCount val="1"/>
                <c:pt idx="0">
                  <c:v>Machine depreciation (€/p)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'Volume Sensitivity'!$C$4:$Q$4</c:f>
              <c:numCache>
                <c:formatCode>#,##0</c:formatCode>
                <c:ptCount val="15"/>
                <c:pt idx="0">
                  <c:v>10000</c:v>
                </c:pt>
                <c:pt idx="1">
                  <c:v>15000</c:v>
                </c:pt>
                <c:pt idx="2">
                  <c:v>20000</c:v>
                </c:pt>
                <c:pt idx="3">
                  <c:v>25000</c:v>
                </c:pt>
                <c:pt idx="4">
                  <c:v>30000</c:v>
                </c:pt>
                <c:pt idx="5">
                  <c:v>35000</c:v>
                </c:pt>
                <c:pt idx="6">
                  <c:v>40000</c:v>
                </c:pt>
                <c:pt idx="7">
                  <c:v>50000</c:v>
                </c:pt>
                <c:pt idx="8">
                  <c:v>60000</c:v>
                </c:pt>
                <c:pt idx="9">
                  <c:v>70000</c:v>
                </c:pt>
                <c:pt idx="10">
                  <c:v>80000</c:v>
                </c:pt>
                <c:pt idx="11">
                  <c:v>90000</c:v>
                </c:pt>
                <c:pt idx="12">
                  <c:v>100000</c:v>
                </c:pt>
                <c:pt idx="13">
                  <c:v>110000</c:v>
                </c:pt>
                <c:pt idx="14">
                  <c:v>120000</c:v>
                </c:pt>
              </c:numCache>
            </c:numRef>
          </c:xVal>
          <c:yVal>
            <c:numRef>
              <c:f>'Volume Sensitivity'!$C$7:$Q$7</c:f>
              <c:numCache>
                <c:formatCode>[$€-2]\ #,##0.00</c:formatCode>
                <c:ptCount val="15"/>
                <c:pt idx="0" formatCode="#,##0.00">
                  <c:v>19.642857142857142</c:v>
                </c:pt>
                <c:pt idx="1">
                  <c:v>13.095238095238097</c:v>
                </c:pt>
                <c:pt idx="2">
                  <c:v>9.8214285714285712</c:v>
                </c:pt>
                <c:pt idx="3" formatCode="#,##0.00">
                  <c:v>7.8571428571428577</c:v>
                </c:pt>
                <c:pt idx="4" formatCode="#,##0.00">
                  <c:v>6.5476190476190483</c:v>
                </c:pt>
                <c:pt idx="5" formatCode="#,##0.00">
                  <c:v>5.6122448979591848</c:v>
                </c:pt>
                <c:pt idx="6" formatCode="#,##0.00">
                  <c:v>4.9107142857142856</c:v>
                </c:pt>
                <c:pt idx="7" formatCode="#,##0.00">
                  <c:v>3.9285714285714288</c:v>
                </c:pt>
                <c:pt idx="8" formatCode="#,##0.00">
                  <c:v>3.2738095238095242</c:v>
                </c:pt>
                <c:pt idx="9" formatCode="#,##0.00">
                  <c:v>2.8061224489795924</c:v>
                </c:pt>
                <c:pt idx="10" formatCode="#,##0.00">
                  <c:v>2.4553571428571428</c:v>
                </c:pt>
                <c:pt idx="11" formatCode="#,##0.00">
                  <c:v>2.1825396825396828</c:v>
                </c:pt>
                <c:pt idx="12" formatCode="#,##0.00">
                  <c:v>1.9642857142857144</c:v>
                </c:pt>
                <c:pt idx="13" formatCode="#,##0.00">
                  <c:v>1.785714285714286</c:v>
                </c:pt>
                <c:pt idx="14" formatCode="#,##0.00">
                  <c:v>1.6369047619047621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3CA-4B42-85CD-8A9FC1A38989}"/>
            </c:ext>
          </c:extLst>
        </c:ser>
        <c:ser>
          <c:idx val="3"/>
          <c:order val="3"/>
          <c:tx>
            <c:strRef>
              <c:f>'Volume Sensitivity'!$A$8</c:f>
              <c:strCache>
                <c:ptCount val="1"/>
                <c:pt idx="0">
                  <c:v>Tool cost (€/p)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'Volume Sensitivity'!$C$4:$Q$4</c:f>
              <c:numCache>
                <c:formatCode>#,##0</c:formatCode>
                <c:ptCount val="15"/>
                <c:pt idx="0">
                  <c:v>10000</c:v>
                </c:pt>
                <c:pt idx="1">
                  <c:v>15000</c:v>
                </c:pt>
                <c:pt idx="2">
                  <c:v>20000</c:v>
                </c:pt>
                <c:pt idx="3">
                  <c:v>25000</c:v>
                </c:pt>
                <c:pt idx="4">
                  <c:v>30000</c:v>
                </c:pt>
                <c:pt idx="5">
                  <c:v>35000</c:v>
                </c:pt>
                <c:pt idx="6">
                  <c:v>40000</c:v>
                </c:pt>
                <c:pt idx="7">
                  <c:v>50000</c:v>
                </c:pt>
                <c:pt idx="8">
                  <c:v>60000</c:v>
                </c:pt>
                <c:pt idx="9">
                  <c:v>70000</c:v>
                </c:pt>
                <c:pt idx="10">
                  <c:v>80000</c:v>
                </c:pt>
                <c:pt idx="11">
                  <c:v>90000</c:v>
                </c:pt>
                <c:pt idx="12">
                  <c:v>100000</c:v>
                </c:pt>
                <c:pt idx="13">
                  <c:v>110000</c:v>
                </c:pt>
                <c:pt idx="14">
                  <c:v>120000</c:v>
                </c:pt>
              </c:numCache>
            </c:numRef>
          </c:xVal>
          <c:yVal>
            <c:numRef>
              <c:f>'Volume Sensitivity'!$C$8:$Q$8</c:f>
              <c:numCache>
                <c:formatCode>[$€-2]\ #,##0.00</c:formatCode>
                <c:ptCount val="15"/>
                <c:pt idx="0" formatCode="#,##0.00">
                  <c:v>5.6000000000000005</c:v>
                </c:pt>
                <c:pt idx="1">
                  <c:v>3.7333333333333334</c:v>
                </c:pt>
                <c:pt idx="2">
                  <c:v>2.8000000000000003</c:v>
                </c:pt>
                <c:pt idx="3" formatCode="#,##0.00">
                  <c:v>2.2400000000000002</c:v>
                </c:pt>
                <c:pt idx="4" formatCode="#,##0.00">
                  <c:v>1.8666666666666667</c:v>
                </c:pt>
                <c:pt idx="5" formatCode="#,##0.00">
                  <c:v>1.6</c:v>
                </c:pt>
                <c:pt idx="6" formatCode="#,##0.00">
                  <c:v>1.4000000000000001</c:v>
                </c:pt>
                <c:pt idx="7" formatCode="#,##0.00">
                  <c:v>2.16</c:v>
                </c:pt>
                <c:pt idx="8" formatCode="#,##0.00">
                  <c:v>1.8</c:v>
                </c:pt>
                <c:pt idx="9" formatCode="#,##0.00">
                  <c:v>1.5428571428571429</c:v>
                </c:pt>
                <c:pt idx="10" formatCode="#,##0.00">
                  <c:v>1.35</c:v>
                </c:pt>
                <c:pt idx="11" formatCode="#,##0.00">
                  <c:v>1.2</c:v>
                </c:pt>
                <c:pt idx="12" formatCode="#,##0.00">
                  <c:v>1.6</c:v>
                </c:pt>
                <c:pt idx="13" formatCode="#,##0.00">
                  <c:v>1.490909090909091</c:v>
                </c:pt>
                <c:pt idx="14" formatCode="#,##0.00">
                  <c:v>1.3666666666666667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3CA-4B42-85CD-8A9FC1A38989}"/>
            </c:ext>
          </c:extLst>
        </c:ser>
        <c:ser>
          <c:idx val="4"/>
          <c:order val="4"/>
          <c:tx>
            <c:strRef>
              <c:f>'Volume Sensitivity'!$A$9</c:f>
              <c:strCache>
                <c:ptCount val="1"/>
                <c:pt idx="0">
                  <c:v>Plant operating cost (€/p)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'Volume Sensitivity'!$C$4:$Q$4</c:f>
              <c:numCache>
                <c:formatCode>#,##0</c:formatCode>
                <c:ptCount val="15"/>
                <c:pt idx="0">
                  <c:v>10000</c:v>
                </c:pt>
                <c:pt idx="1">
                  <c:v>15000</c:v>
                </c:pt>
                <c:pt idx="2">
                  <c:v>20000</c:v>
                </c:pt>
                <c:pt idx="3">
                  <c:v>25000</c:v>
                </c:pt>
                <c:pt idx="4">
                  <c:v>30000</c:v>
                </c:pt>
                <c:pt idx="5">
                  <c:v>35000</c:v>
                </c:pt>
                <c:pt idx="6">
                  <c:v>40000</c:v>
                </c:pt>
                <c:pt idx="7">
                  <c:v>50000</c:v>
                </c:pt>
                <c:pt idx="8">
                  <c:v>60000</c:v>
                </c:pt>
                <c:pt idx="9">
                  <c:v>70000</c:v>
                </c:pt>
                <c:pt idx="10">
                  <c:v>80000</c:v>
                </c:pt>
                <c:pt idx="11">
                  <c:v>90000</c:v>
                </c:pt>
                <c:pt idx="12">
                  <c:v>100000</c:v>
                </c:pt>
                <c:pt idx="13">
                  <c:v>110000</c:v>
                </c:pt>
                <c:pt idx="14">
                  <c:v>120000</c:v>
                </c:pt>
              </c:numCache>
            </c:numRef>
          </c:xVal>
          <c:yVal>
            <c:numRef>
              <c:f>'Volume Sensitivity'!$C$9:$Q$9</c:f>
              <c:numCache>
                <c:formatCode>[$€-2]\ #,##0.00</c:formatCode>
                <c:ptCount val="15"/>
                <c:pt idx="0" formatCode="#,##0.00">
                  <c:v>5.53</c:v>
                </c:pt>
                <c:pt idx="1">
                  <c:v>3.6866666666666665</c:v>
                </c:pt>
                <c:pt idx="2">
                  <c:v>2.7650000000000001</c:v>
                </c:pt>
                <c:pt idx="3" formatCode="#,##0.00">
                  <c:v>2.2119999999999997</c:v>
                </c:pt>
                <c:pt idx="4" formatCode="#,##0.00">
                  <c:v>1.8433333333333333</c:v>
                </c:pt>
                <c:pt idx="5" formatCode="#,##0.00">
                  <c:v>1.5799999999999998</c:v>
                </c:pt>
                <c:pt idx="6" formatCode="#,##0.00">
                  <c:v>1.3825000000000001</c:v>
                </c:pt>
                <c:pt idx="7" formatCode="#,##0.00">
                  <c:v>1.1059999999999999</c:v>
                </c:pt>
                <c:pt idx="8" formatCode="#,##0.00">
                  <c:v>0.92166666666666663</c:v>
                </c:pt>
                <c:pt idx="9" formatCode="#,##0.00">
                  <c:v>0.78999999999999992</c:v>
                </c:pt>
                <c:pt idx="10" formatCode="#,##0.00">
                  <c:v>0.69125000000000003</c:v>
                </c:pt>
                <c:pt idx="11" formatCode="#,##0.00">
                  <c:v>0.61444444444444457</c:v>
                </c:pt>
                <c:pt idx="12" formatCode="#,##0.00">
                  <c:v>0.55299999999999994</c:v>
                </c:pt>
                <c:pt idx="13" formatCode="#,##0.00">
                  <c:v>0.50272727272727269</c:v>
                </c:pt>
                <c:pt idx="14" formatCode="#,##0.00">
                  <c:v>0.46083333333333332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E3CA-4B42-85CD-8A9FC1A38989}"/>
            </c:ext>
          </c:extLst>
        </c:ser>
        <c:ser>
          <c:idx val="5"/>
          <c:order val="5"/>
          <c:tx>
            <c:strRef>
              <c:f>'Volume Sensitivity'!$A$10</c:f>
              <c:strCache>
                <c:ptCount val="1"/>
                <c:pt idx="0">
                  <c:v>Energy cost (€/p)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'Volume Sensitivity'!$C$4:$Q$4</c:f>
              <c:numCache>
                <c:formatCode>#,##0</c:formatCode>
                <c:ptCount val="15"/>
                <c:pt idx="0">
                  <c:v>10000</c:v>
                </c:pt>
                <c:pt idx="1">
                  <c:v>15000</c:v>
                </c:pt>
                <c:pt idx="2">
                  <c:v>20000</c:v>
                </c:pt>
                <c:pt idx="3">
                  <c:v>25000</c:v>
                </c:pt>
                <c:pt idx="4">
                  <c:v>30000</c:v>
                </c:pt>
                <c:pt idx="5">
                  <c:v>35000</c:v>
                </c:pt>
                <c:pt idx="6">
                  <c:v>40000</c:v>
                </c:pt>
                <c:pt idx="7">
                  <c:v>50000</c:v>
                </c:pt>
                <c:pt idx="8">
                  <c:v>60000</c:v>
                </c:pt>
                <c:pt idx="9">
                  <c:v>70000</c:v>
                </c:pt>
                <c:pt idx="10">
                  <c:v>80000</c:v>
                </c:pt>
                <c:pt idx="11">
                  <c:v>90000</c:v>
                </c:pt>
                <c:pt idx="12">
                  <c:v>100000</c:v>
                </c:pt>
                <c:pt idx="13">
                  <c:v>110000</c:v>
                </c:pt>
                <c:pt idx="14">
                  <c:v>120000</c:v>
                </c:pt>
              </c:numCache>
            </c:numRef>
          </c:xVal>
          <c:yVal>
            <c:numRef>
              <c:f>'Volume Sensitivity'!$C$10:$Q$10</c:f>
              <c:numCache>
                <c:formatCode>[$€-2]\ #,##0.00</c:formatCode>
                <c:ptCount val="15"/>
                <c:pt idx="0" formatCode="#,##0.00">
                  <c:v>2.1373671065284747</c:v>
                </c:pt>
                <c:pt idx="1">
                  <c:v>2.1373671065284752</c:v>
                </c:pt>
                <c:pt idx="2">
                  <c:v>2.1373671065284747</c:v>
                </c:pt>
                <c:pt idx="3" formatCode="#,##0.00">
                  <c:v>2.1373671065284752</c:v>
                </c:pt>
                <c:pt idx="4" formatCode="#,##0.00">
                  <c:v>2.1373671065284752</c:v>
                </c:pt>
                <c:pt idx="5" formatCode="#,##0.00">
                  <c:v>2.1373671065284752</c:v>
                </c:pt>
                <c:pt idx="6" formatCode="#,##0.00">
                  <c:v>2.1373671065284747</c:v>
                </c:pt>
                <c:pt idx="7" formatCode="#,##0.00">
                  <c:v>2.1373671065284752</c:v>
                </c:pt>
                <c:pt idx="8" formatCode="#,##0.00">
                  <c:v>2.1373671065284752</c:v>
                </c:pt>
                <c:pt idx="9" formatCode="#,##0.00">
                  <c:v>2.1373671065284752</c:v>
                </c:pt>
                <c:pt idx="10" formatCode="#,##0.00">
                  <c:v>2.1373671065284747</c:v>
                </c:pt>
                <c:pt idx="11" formatCode="#,##0.00">
                  <c:v>2.1373671065284747</c:v>
                </c:pt>
                <c:pt idx="12" formatCode="#,##0.00">
                  <c:v>2.1373671065284752</c:v>
                </c:pt>
                <c:pt idx="13" formatCode="#,##0.00">
                  <c:v>2.1373671065284747</c:v>
                </c:pt>
                <c:pt idx="14" formatCode="#,##0.00">
                  <c:v>2.1373671065284752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E3CA-4B42-85CD-8A9FC1A38989}"/>
            </c:ext>
          </c:extLst>
        </c:ser>
        <c:ser>
          <c:idx val="6"/>
          <c:order val="6"/>
          <c:tx>
            <c:strRef>
              <c:f>'Volume Sensitivity'!$A$11</c:f>
              <c:strCache>
                <c:ptCount val="1"/>
                <c:pt idx="0">
                  <c:v>Labour cost (€/p)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'Volume Sensitivity'!$C$4:$Q$4</c:f>
              <c:numCache>
                <c:formatCode>#,##0</c:formatCode>
                <c:ptCount val="15"/>
                <c:pt idx="0">
                  <c:v>10000</c:v>
                </c:pt>
                <c:pt idx="1">
                  <c:v>15000</c:v>
                </c:pt>
                <c:pt idx="2">
                  <c:v>20000</c:v>
                </c:pt>
                <c:pt idx="3">
                  <c:v>25000</c:v>
                </c:pt>
                <c:pt idx="4">
                  <c:v>30000</c:v>
                </c:pt>
                <c:pt idx="5">
                  <c:v>35000</c:v>
                </c:pt>
                <c:pt idx="6">
                  <c:v>40000</c:v>
                </c:pt>
                <c:pt idx="7">
                  <c:v>50000</c:v>
                </c:pt>
                <c:pt idx="8">
                  <c:v>60000</c:v>
                </c:pt>
                <c:pt idx="9">
                  <c:v>70000</c:v>
                </c:pt>
                <c:pt idx="10">
                  <c:v>80000</c:v>
                </c:pt>
                <c:pt idx="11">
                  <c:v>90000</c:v>
                </c:pt>
                <c:pt idx="12">
                  <c:v>100000</c:v>
                </c:pt>
                <c:pt idx="13">
                  <c:v>110000</c:v>
                </c:pt>
                <c:pt idx="14">
                  <c:v>120000</c:v>
                </c:pt>
              </c:numCache>
            </c:numRef>
          </c:xVal>
          <c:yVal>
            <c:numRef>
              <c:f>'Volume Sensitivity'!$C$11:$Q$11</c:f>
              <c:numCache>
                <c:formatCode>[$€-2]\ #,##0.00</c:formatCode>
                <c:ptCount val="15"/>
                <c:pt idx="0" formatCode="#,##0.00">
                  <c:v>3.5162594160700924</c:v>
                </c:pt>
                <c:pt idx="1">
                  <c:v>3.516259416070092</c:v>
                </c:pt>
                <c:pt idx="2">
                  <c:v>3.5162594160700924</c:v>
                </c:pt>
                <c:pt idx="3" formatCode="#,##0.00">
                  <c:v>3.5162594160700928</c:v>
                </c:pt>
                <c:pt idx="4" formatCode="#,##0.00">
                  <c:v>3.516259416070092</c:v>
                </c:pt>
                <c:pt idx="5" formatCode="#,##0.00">
                  <c:v>3.5162594160700924</c:v>
                </c:pt>
                <c:pt idx="6" formatCode="#,##0.00">
                  <c:v>3.5162594160700924</c:v>
                </c:pt>
                <c:pt idx="7" formatCode="#,##0.00">
                  <c:v>3.5162594160700928</c:v>
                </c:pt>
                <c:pt idx="8" formatCode="#,##0.00">
                  <c:v>3.516259416070092</c:v>
                </c:pt>
                <c:pt idx="9" formatCode="#,##0.00">
                  <c:v>3.5162594160700924</c:v>
                </c:pt>
                <c:pt idx="10" formatCode="#,##0.00">
                  <c:v>3.5162594160700924</c:v>
                </c:pt>
                <c:pt idx="11" formatCode="#,##0.00">
                  <c:v>3.5162594160700924</c:v>
                </c:pt>
                <c:pt idx="12" formatCode="#,##0.00">
                  <c:v>3.5162594160700928</c:v>
                </c:pt>
                <c:pt idx="13" formatCode="#,##0.00">
                  <c:v>3.5162594160700924</c:v>
                </c:pt>
                <c:pt idx="14" formatCode="#,##0.00">
                  <c:v>3.516259416070092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E3CA-4B42-85CD-8A9FC1A38989}"/>
            </c:ext>
          </c:extLst>
        </c:ser>
        <c:ser>
          <c:idx val="7"/>
          <c:order val="7"/>
          <c:tx>
            <c:strRef>
              <c:f>'Volume Sensitivity'!$A$12</c:f>
              <c:strCache>
                <c:ptCount val="1"/>
                <c:pt idx="0">
                  <c:v>Consumables cost (€/p)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numRef>
              <c:f>'Volume Sensitivity'!$C$4:$Q$4</c:f>
              <c:numCache>
                <c:formatCode>#,##0</c:formatCode>
                <c:ptCount val="15"/>
                <c:pt idx="0">
                  <c:v>10000</c:v>
                </c:pt>
                <c:pt idx="1">
                  <c:v>15000</c:v>
                </c:pt>
                <c:pt idx="2">
                  <c:v>20000</c:v>
                </c:pt>
                <c:pt idx="3">
                  <c:v>25000</c:v>
                </c:pt>
                <c:pt idx="4">
                  <c:v>30000</c:v>
                </c:pt>
                <c:pt idx="5">
                  <c:v>35000</c:v>
                </c:pt>
                <c:pt idx="6">
                  <c:v>40000</c:v>
                </c:pt>
                <c:pt idx="7">
                  <c:v>50000</c:v>
                </c:pt>
                <c:pt idx="8">
                  <c:v>60000</c:v>
                </c:pt>
                <c:pt idx="9">
                  <c:v>70000</c:v>
                </c:pt>
                <c:pt idx="10">
                  <c:v>80000</c:v>
                </c:pt>
                <c:pt idx="11">
                  <c:v>90000</c:v>
                </c:pt>
                <c:pt idx="12">
                  <c:v>100000</c:v>
                </c:pt>
                <c:pt idx="13">
                  <c:v>110000</c:v>
                </c:pt>
                <c:pt idx="14">
                  <c:v>120000</c:v>
                </c:pt>
              </c:numCache>
            </c:numRef>
          </c:xVal>
          <c:yVal>
            <c:numRef>
              <c:f>'Volume Sensitivity'!$C$12:$Q$12</c:f>
              <c:numCache>
                <c:formatCode>[$€-2]\ #,##0.00</c:formatCode>
                <c:ptCount val="15"/>
                <c:pt idx="0" formatCode="#,##0.00">
                  <c:v>3.9069549067445475E-2</c:v>
                </c:pt>
                <c:pt idx="1">
                  <c:v>3.9069549067445475E-2</c:v>
                </c:pt>
                <c:pt idx="2">
                  <c:v>3.9069549067445475E-2</c:v>
                </c:pt>
                <c:pt idx="3" formatCode="#,##0.00">
                  <c:v>3.9069549067445475E-2</c:v>
                </c:pt>
                <c:pt idx="4" formatCode="#,##0.00">
                  <c:v>3.9069549067445475E-2</c:v>
                </c:pt>
                <c:pt idx="5" formatCode="#,##0.00">
                  <c:v>3.9069549067445475E-2</c:v>
                </c:pt>
                <c:pt idx="6" formatCode="#,##0.00">
                  <c:v>3.9069549067445475E-2</c:v>
                </c:pt>
                <c:pt idx="7" formatCode="#,##0.00">
                  <c:v>3.9069549067445475E-2</c:v>
                </c:pt>
                <c:pt idx="8" formatCode="#,##0.00">
                  <c:v>3.9069549067445475E-2</c:v>
                </c:pt>
                <c:pt idx="9" formatCode="#,##0.00">
                  <c:v>3.9069549067445475E-2</c:v>
                </c:pt>
                <c:pt idx="10" formatCode="#,##0.00">
                  <c:v>3.9069549067445475E-2</c:v>
                </c:pt>
                <c:pt idx="11" formatCode="#,##0.00">
                  <c:v>3.9069549067445475E-2</c:v>
                </c:pt>
                <c:pt idx="12" formatCode="#,##0.00">
                  <c:v>3.9069549067445475E-2</c:v>
                </c:pt>
                <c:pt idx="13" formatCode="#,##0.00">
                  <c:v>3.9069549067445468E-2</c:v>
                </c:pt>
                <c:pt idx="14" formatCode="#,##0.00">
                  <c:v>3.9069549067445475E-2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E3CA-4B42-85CD-8A9FC1A389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6294112"/>
        <c:axId val="576294440"/>
      </c:scatterChart>
      <c:valAx>
        <c:axId val="5762941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="1"/>
                  <a:t>Manufacturing volume/yr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CH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576294440"/>
        <c:crosses val="autoZero"/>
        <c:crossBetween val="midCat"/>
      </c:valAx>
      <c:valAx>
        <c:axId val="576294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="1"/>
                  <a:t>Cost per part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CH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57629411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H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CH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449580</xdr:colOff>
      <xdr:row>0</xdr:row>
      <xdr:rowOff>68580</xdr:rowOff>
    </xdr:from>
    <xdr:to>
      <xdr:col>9</xdr:col>
      <xdr:colOff>527494</xdr:colOff>
      <xdr:row>14</xdr:row>
      <xdr:rowOff>150007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B5814DF-8526-4710-A14B-1E32C6F5FA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86700" y="68580"/>
          <a:ext cx="4505134" cy="263412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112</xdr:row>
      <xdr:rowOff>0</xdr:rowOff>
    </xdr:from>
    <xdr:to>
      <xdr:col>5</xdr:col>
      <xdr:colOff>0</xdr:colOff>
      <xdr:row>138</xdr:row>
      <xdr:rowOff>0</xdr:rowOff>
    </xdr:to>
    <xdr:graphicFrame macro="">
      <xdr:nvGraphicFramePr>
        <xdr:cNvPr id="2383" name="Graphique 3">
          <a:extLst>
            <a:ext uri="{FF2B5EF4-FFF2-40B4-BE49-F238E27FC236}">
              <a16:creationId xmlns:a16="http://schemas.microsoft.com/office/drawing/2014/main" id="{446080B7-3CE4-4763-BC13-93F91E1D8D0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190500</xdr:colOff>
      <xdr:row>25</xdr:row>
      <xdr:rowOff>69469</xdr:rowOff>
    </xdr:from>
    <xdr:to>
      <xdr:col>4</xdr:col>
      <xdr:colOff>433387</xdr:colOff>
      <xdr:row>48</xdr:row>
      <xdr:rowOff>61912</xdr:rowOff>
    </xdr:to>
    <xdr:graphicFrame macro="">
      <xdr:nvGraphicFramePr>
        <xdr:cNvPr id="2385" name="Graphique 7">
          <a:extLst>
            <a:ext uri="{FF2B5EF4-FFF2-40B4-BE49-F238E27FC236}">
              <a16:creationId xmlns:a16="http://schemas.microsoft.com/office/drawing/2014/main" id="{4DB6BF55-57A3-47FE-B98B-1A56729261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504029</xdr:colOff>
      <xdr:row>25</xdr:row>
      <xdr:rowOff>61912</xdr:rowOff>
    </xdr:from>
    <xdr:to>
      <xdr:col>11</xdr:col>
      <xdr:colOff>673098</xdr:colOff>
      <xdr:row>48</xdr:row>
      <xdr:rowOff>63499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DDDE59B-E13D-44DA-84D4-283262524E5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29"/>
  <sheetViews>
    <sheetView tabSelected="1" topLeftCell="A67" zoomScaleNormal="100" workbookViewId="0">
      <selection activeCell="C103" sqref="C103"/>
    </sheetView>
  </sheetViews>
  <sheetFormatPr defaultColWidth="10.81640625" defaultRowHeight="12.6" x14ac:dyDescent="0.2"/>
  <cols>
    <col min="1" max="1" width="51.81640625" customWidth="1"/>
    <col min="2" max="2" width="8.81640625" style="7" customWidth="1"/>
    <col min="3" max="3" width="8.81640625" customWidth="1"/>
    <col min="4" max="4" width="9.36328125" customWidth="1"/>
    <col min="5" max="5" width="9.90625" customWidth="1"/>
    <col min="6" max="6" width="10.81640625" customWidth="1"/>
    <col min="7" max="7" width="20.36328125" bestFit="1" customWidth="1"/>
  </cols>
  <sheetData>
    <row r="1" spans="1:6" s="4" customFormat="1" ht="26.4" x14ac:dyDescent="0.3">
      <c r="A1" s="52" t="s">
        <v>101</v>
      </c>
      <c r="B1" s="33" t="s">
        <v>28</v>
      </c>
      <c r="C1" s="89" t="s">
        <v>97</v>
      </c>
      <c r="D1" s="89" t="s">
        <v>98</v>
      </c>
      <c r="E1" s="89" t="s">
        <v>99</v>
      </c>
    </row>
    <row r="2" spans="1:6" x14ac:dyDescent="0.2">
      <c r="A2" s="51" t="s">
        <v>126</v>
      </c>
    </row>
    <row r="3" spans="1:6" x14ac:dyDescent="0.2">
      <c r="A3" s="4" t="s">
        <v>73</v>
      </c>
    </row>
    <row r="4" spans="1:6" s="1" customFormat="1" ht="14.4" x14ac:dyDescent="0.3">
      <c r="A4" s="1" t="s">
        <v>5</v>
      </c>
      <c r="B4" s="84">
        <v>2.2000000000000002</v>
      </c>
    </row>
    <row r="5" spans="1:6" s="1" customFormat="1" ht="14.4" x14ac:dyDescent="0.3">
      <c r="A5" s="1" t="s">
        <v>6</v>
      </c>
      <c r="B5" s="84"/>
    </row>
    <row r="6" spans="1:6" s="1" customFormat="1" x14ac:dyDescent="0.2">
      <c r="A6" s="51" t="s">
        <v>74</v>
      </c>
      <c r="B6" s="50">
        <f>'Volume Sensitivity'!B4</f>
        <v>120000</v>
      </c>
    </row>
    <row r="7" spans="1:6" s="1" customFormat="1" ht="14.4" x14ac:dyDescent="0.3">
      <c r="A7" s="1" t="s">
        <v>75</v>
      </c>
      <c r="B7" s="84">
        <v>5</v>
      </c>
    </row>
    <row r="9" spans="1:6" s="10" customFormat="1" x14ac:dyDescent="0.2">
      <c r="A9" s="4" t="s">
        <v>69</v>
      </c>
      <c r="B9" s="11"/>
    </row>
    <row r="10" spans="1:6" s="1" customFormat="1" ht="14.4" x14ac:dyDescent="0.3">
      <c r="A10" s="1" t="s">
        <v>55</v>
      </c>
      <c r="B10" s="84">
        <v>7.3</v>
      </c>
    </row>
    <row r="11" spans="1:6" s="1" customFormat="1" ht="14.4" x14ac:dyDescent="0.3">
      <c r="A11" s="1" t="s">
        <v>57</v>
      </c>
      <c r="B11" s="84">
        <v>220</v>
      </c>
    </row>
    <row r="12" spans="1:6" x14ac:dyDescent="0.2">
      <c r="A12" t="s">
        <v>54</v>
      </c>
      <c r="C12" s="35">
        <f>+$B$11*$B$10</f>
        <v>1606</v>
      </c>
      <c r="D12" s="35">
        <f>+$B$11*$B$10</f>
        <v>1606</v>
      </c>
      <c r="E12" s="35">
        <f>+$B$11*$B$10</f>
        <v>1606</v>
      </c>
    </row>
    <row r="13" spans="1:6" s="2" customFormat="1" ht="14.4" x14ac:dyDescent="0.3">
      <c r="A13" s="2" t="s">
        <v>58</v>
      </c>
      <c r="B13" s="8"/>
      <c r="C13" s="85">
        <v>0.8</v>
      </c>
      <c r="D13" s="85">
        <v>0.8</v>
      </c>
      <c r="E13" s="85">
        <v>0.8</v>
      </c>
    </row>
    <row r="14" spans="1:6" x14ac:dyDescent="0.2">
      <c r="A14" t="s">
        <v>59</v>
      </c>
      <c r="C14" s="35">
        <f>+C13*C12</f>
        <v>1284.8000000000002</v>
      </c>
      <c r="D14" s="35">
        <f>+D13*D12</f>
        <v>1284.8000000000002</v>
      </c>
      <c r="E14" s="35">
        <f>+E13*E12</f>
        <v>1284.8000000000002</v>
      </c>
    </row>
    <row r="15" spans="1:6" s="2" customFormat="1" ht="14.4" x14ac:dyDescent="0.3">
      <c r="A15" s="2" t="s">
        <v>60</v>
      </c>
      <c r="B15" s="8"/>
      <c r="C15" s="84">
        <v>110</v>
      </c>
      <c r="D15" s="84">
        <v>90</v>
      </c>
      <c r="E15" s="84">
        <v>60</v>
      </c>
    </row>
    <row r="16" spans="1:6" x14ac:dyDescent="0.2">
      <c r="A16" t="s">
        <v>61</v>
      </c>
      <c r="C16" s="35">
        <f>C14*60*60/C15</f>
        <v>42048.000000000007</v>
      </c>
      <c r="D16" s="35">
        <f>D14*60*60/D15</f>
        <v>51392.000000000007</v>
      </c>
      <c r="E16" s="35">
        <f>E14*60*60/E15</f>
        <v>77088.000000000015</v>
      </c>
      <c r="F16" s="26"/>
    </row>
    <row r="17" spans="1:7" s="3" customFormat="1" x14ac:dyDescent="0.2">
      <c r="A17" s="3" t="s">
        <v>62</v>
      </c>
      <c r="B17" s="9"/>
      <c r="C17" s="36">
        <f>+$B$6</f>
        <v>120000</v>
      </c>
      <c r="D17" s="36">
        <f>+$B$6</f>
        <v>120000</v>
      </c>
      <c r="E17" s="36">
        <f>+$B$6</f>
        <v>120000</v>
      </c>
    </row>
    <row r="18" spans="1:7" s="2" customFormat="1" ht="14.4" x14ac:dyDescent="0.3">
      <c r="A18" s="2" t="s">
        <v>63</v>
      </c>
      <c r="B18" s="8"/>
      <c r="C18" s="85">
        <v>4.4999999999999998E-2</v>
      </c>
      <c r="D18" s="85">
        <v>0</v>
      </c>
      <c r="E18" s="85">
        <v>0.02</v>
      </c>
    </row>
    <row r="19" spans="1:7" x14ac:dyDescent="0.2">
      <c r="A19" t="s">
        <v>64</v>
      </c>
      <c r="C19" s="35">
        <f>+C17/(1-C18)</f>
        <v>125654.4502617801</v>
      </c>
      <c r="D19" s="35">
        <f>+D17/(1-D18)</f>
        <v>120000</v>
      </c>
      <c r="E19" s="35">
        <f>+E17/(1-E18)</f>
        <v>122448.97959183673</v>
      </c>
      <c r="F19" s="26"/>
      <c r="G19" s="25"/>
    </row>
    <row r="20" spans="1:7" x14ac:dyDescent="0.2">
      <c r="A20" t="s">
        <v>65</v>
      </c>
      <c r="C20" s="30">
        <f>+C19/C16</f>
        <v>2.9883573597265052</v>
      </c>
      <c r="D20" s="30">
        <f>+D19/D16</f>
        <v>2.3349937733499373</v>
      </c>
      <c r="E20" s="30">
        <f>+E19/E16</f>
        <v>1.5884311383332905</v>
      </c>
    </row>
    <row r="21" spans="1:7" x14ac:dyDescent="0.2">
      <c r="A21" t="s">
        <v>66</v>
      </c>
      <c r="B21" s="29">
        <f>MAX(C21:IV21)</f>
        <v>3</v>
      </c>
      <c r="C21">
        <f>ROUNDUP(C20,0)</f>
        <v>3</v>
      </c>
      <c r="D21">
        <f>ROUNDUP(D20,0)</f>
        <v>3</v>
      </c>
      <c r="E21">
        <f>ROUNDUP(E20,0)</f>
        <v>2</v>
      </c>
    </row>
    <row r="22" spans="1:7" s="2" customFormat="1" ht="14.4" x14ac:dyDescent="0.3">
      <c r="A22" s="2" t="s">
        <v>67</v>
      </c>
      <c r="B22" s="29">
        <f>MAX(C22:IV22)</f>
        <v>3</v>
      </c>
      <c r="C22" s="84">
        <v>3</v>
      </c>
      <c r="D22" s="84">
        <v>3</v>
      </c>
      <c r="E22" s="84">
        <v>3</v>
      </c>
    </row>
    <row r="23" spans="1:7" x14ac:dyDescent="0.2">
      <c r="A23" t="s">
        <v>68</v>
      </c>
      <c r="C23">
        <f>IF(C21&gt;C22,C22,IF(C21&lt;1,1,C21))</f>
        <v>3</v>
      </c>
      <c r="D23">
        <f>IF(D21&gt;D22,D22,IF(D21&lt;1,1,D21))</f>
        <v>3</v>
      </c>
      <c r="E23">
        <f>IF(E21&gt;E22,E22,IF(E21&lt;1,1,E21))</f>
        <v>2</v>
      </c>
    </row>
    <row r="24" spans="1:7" x14ac:dyDescent="0.2">
      <c r="A24" t="s">
        <v>70</v>
      </c>
      <c r="C24" s="35">
        <f>+C23*C16</f>
        <v>126144.00000000003</v>
      </c>
      <c r="D24" s="35">
        <f>+D23*D16</f>
        <v>154176.00000000003</v>
      </c>
      <c r="E24" s="35">
        <f>+E23*E16</f>
        <v>154176.00000000003</v>
      </c>
    </row>
    <row r="25" spans="1:7" x14ac:dyDescent="0.2">
      <c r="A25" s="83" t="s">
        <v>77</v>
      </c>
      <c r="B25" s="82">
        <f>MAX(C25:IV25)</f>
        <v>0.99611911990883495</v>
      </c>
      <c r="C25" s="30">
        <f>+C19/C24</f>
        <v>0.99611911990883495</v>
      </c>
      <c r="D25" s="30">
        <f>+D19/D24</f>
        <v>0.77833125778331247</v>
      </c>
      <c r="E25" s="30">
        <f>+E19/E24</f>
        <v>0.79421556916664526</v>
      </c>
      <c r="F25" s="26"/>
    </row>
    <row r="26" spans="1:7" x14ac:dyDescent="0.2">
      <c r="A26" t="s">
        <v>71</v>
      </c>
      <c r="C26" s="35">
        <f>+C23*C12</f>
        <v>4818</v>
      </c>
      <c r="D26" s="35">
        <f>+D23*D12</f>
        <v>4818</v>
      </c>
      <c r="E26" s="35">
        <f>+E23*E12</f>
        <v>3212</v>
      </c>
      <c r="F26" s="26"/>
    </row>
    <row r="27" spans="1:7" x14ac:dyDescent="0.2">
      <c r="A27" t="s">
        <v>72</v>
      </c>
      <c r="C27" s="35">
        <f>+C26*C25</f>
        <v>4799.3019197207668</v>
      </c>
      <c r="D27" s="35">
        <f>+D26*D25</f>
        <v>3749.9999999999995</v>
      </c>
      <c r="E27" s="35">
        <f>+E26*E25</f>
        <v>2551.0204081632646</v>
      </c>
    </row>
    <row r="28" spans="1:7" s="2" customFormat="1" ht="14.4" x14ac:dyDescent="0.3">
      <c r="A28" s="2" t="s">
        <v>84</v>
      </c>
      <c r="B28" s="8"/>
      <c r="C28" s="84" t="s">
        <v>120</v>
      </c>
      <c r="D28" s="84" t="s">
        <v>120</v>
      </c>
      <c r="E28" s="84" t="s">
        <v>120</v>
      </c>
      <c r="F28" s="27"/>
    </row>
    <row r="29" spans="1:7" x14ac:dyDescent="0.2">
      <c r="A29" t="s">
        <v>56</v>
      </c>
      <c r="C29" s="30">
        <f>IF(C28="dedicated",1,C25)</f>
        <v>1</v>
      </c>
      <c r="D29" s="30">
        <f>IF(D28="dedicated",1,D25)</f>
        <v>1</v>
      </c>
      <c r="E29" s="30">
        <f>IF(E28="dedicated",1,E25)</f>
        <v>1</v>
      </c>
    </row>
    <row r="31" spans="1:7" x14ac:dyDescent="0.2">
      <c r="A31" s="4" t="s">
        <v>8</v>
      </c>
    </row>
    <row r="32" spans="1:7" s="3" customFormat="1" ht="14.4" x14ac:dyDescent="0.3">
      <c r="A32" s="3" t="s">
        <v>76</v>
      </c>
      <c r="B32" s="9"/>
      <c r="C32" s="31">
        <f>+D34</f>
        <v>3.0877192982456143</v>
      </c>
      <c r="D32" s="31">
        <f>+E34</f>
        <v>2.3157894736842106</v>
      </c>
      <c r="E32" s="92">
        <f>B4</f>
        <v>2.2000000000000002</v>
      </c>
    </row>
    <row r="33" spans="1:6" s="2" customFormat="1" ht="14.4" x14ac:dyDescent="0.3">
      <c r="A33" s="2" t="s">
        <v>78</v>
      </c>
      <c r="B33" s="8"/>
      <c r="C33" s="85">
        <v>0</v>
      </c>
      <c r="D33" s="85">
        <v>0.25</v>
      </c>
      <c r="E33" s="85">
        <v>0.05</v>
      </c>
    </row>
    <row r="34" spans="1:6" x14ac:dyDescent="0.2">
      <c r="A34" t="s">
        <v>80</v>
      </c>
      <c r="C34" s="30">
        <f>+C32/(1-C33)</f>
        <v>3.0877192982456143</v>
      </c>
      <c r="D34" s="30">
        <f>+D32/(1-D33)</f>
        <v>3.0877192982456143</v>
      </c>
      <c r="E34" s="30">
        <f>E32/(1-E33)</f>
        <v>2.3157894736842106</v>
      </c>
      <c r="F34" s="26"/>
    </row>
    <row r="35" spans="1:6" x14ac:dyDescent="0.2">
      <c r="A35" t="s">
        <v>79</v>
      </c>
      <c r="C35" s="35">
        <f>+C34*C19</f>
        <v>387985.67098374211</v>
      </c>
      <c r="D35" s="35">
        <f>+D34*D19</f>
        <v>370526.31578947371</v>
      </c>
      <c r="E35" s="35">
        <f>E34*E19</f>
        <v>283566.05800214823</v>
      </c>
    </row>
    <row r="36" spans="1:6" s="2" customFormat="1" ht="14.4" x14ac:dyDescent="0.3">
      <c r="A36" s="2" t="s">
        <v>81</v>
      </c>
      <c r="B36" s="8"/>
      <c r="C36" s="84">
        <v>3.2</v>
      </c>
      <c r="D36" s="84">
        <v>0</v>
      </c>
      <c r="E36" s="84">
        <v>0</v>
      </c>
    </row>
    <row r="37" spans="1:6" x14ac:dyDescent="0.2">
      <c r="A37" t="s">
        <v>82</v>
      </c>
      <c r="C37" s="35">
        <f>+C36*C35</f>
        <v>1241554.1471479747</v>
      </c>
      <c r="D37" s="25">
        <f>+D36*D35</f>
        <v>0</v>
      </c>
      <c r="E37" s="25">
        <f>+E36*E35</f>
        <v>0</v>
      </c>
    </row>
    <row r="38" spans="1:6" s="19" customFormat="1" ht="13.2" thickBot="1" x14ac:dyDescent="0.25">
      <c r="A38" s="19" t="s">
        <v>9</v>
      </c>
      <c r="B38" s="43">
        <f>SUM(C38:IV38)</f>
        <v>10.346284559566456</v>
      </c>
      <c r="C38" s="19">
        <f>+C37/$B$6</f>
        <v>10.346284559566456</v>
      </c>
      <c r="D38" s="19">
        <f>+D37/$B$6</f>
        <v>0</v>
      </c>
      <c r="E38" s="19">
        <f>+E37/$B$6</f>
        <v>0</v>
      </c>
    </row>
    <row r="39" spans="1:6" ht="13.2" thickTop="1" x14ac:dyDescent="0.2"/>
    <row r="40" spans="1:6" x14ac:dyDescent="0.2">
      <c r="A40" s="4" t="s">
        <v>7</v>
      </c>
    </row>
    <row r="41" spans="1:6" s="3" customFormat="1" ht="14.4" x14ac:dyDescent="0.3">
      <c r="A41" s="3" t="s">
        <v>76</v>
      </c>
      <c r="B41" s="9"/>
      <c r="C41" s="13"/>
      <c r="D41" s="13"/>
      <c r="E41" s="93">
        <f>B5</f>
        <v>0</v>
      </c>
    </row>
    <row r="42" spans="1:6" s="2" customFormat="1" ht="14.4" x14ac:dyDescent="0.3">
      <c r="A42" s="2" t="s">
        <v>78</v>
      </c>
      <c r="B42" s="8"/>
      <c r="C42" s="85"/>
      <c r="D42" s="85"/>
      <c r="E42" s="85"/>
    </row>
    <row r="43" spans="1:6" x14ac:dyDescent="0.2">
      <c r="A43" t="s">
        <v>80</v>
      </c>
    </row>
    <row r="44" spans="1:6" x14ac:dyDescent="0.2">
      <c r="A44" t="s">
        <v>79</v>
      </c>
    </row>
    <row r="45" spans="1:6" s="2" customFormat="1" ht="14.4" x14ac:dyDescent="0.3">
      <c r="A45" s="2" t="s">
        <v>81</v>
      </c>
      <c r="B45" s="8"/>
      <c r="C45" s="84"/>
      <c r="D45" s="84"/>
      <c r="E45" s="84"/>
    </row>
    <row r="46" spans="1:6" x14ac:dyDescent="0.2">
      <c r="A46" t="s">
        <v>82</v>
      </c>
    </row>
    <row r="47" spans="1:6" s="19" customFormat="1" ht="13.2" thickBot="1" x14ac:dyDescent="0.25">
      <c r="A47" s="19" t="s">
        <v>10</v>
      </c>
      <c r="B47" s="18"/>
    </row>
    <row r="48" spans="1:6" ht="13.2" thickTop="1" x14ac:dyDescent="0.2"/>
    <row r="49" spans="1:7" x14ac:dyDescent="0.2">
      <c r="A49" s="4" t="s">
        <v>83</v>
      </c>
    </row>
    <row r="50" spans="1:7" x14ac:dyDescent="0.2">
      <c r="F50" s="26"/>
      <c r="G50" s="26"/>
    </row>
    <row r="51" spans="1:7" s="2" customFormat="1" ht="14.4" x14ac:dyDescent="0.3">
      <c r="A51" s="2" t="s">
        <v>24</v>
      </c>
      <c r="B51" s="8"/>
      <c r="C51" s="84">
        <v>7</v>
      </c>
      <c r="D51" s="84">
        <v>7</v>
      </c>
      <c r="E51" s="84">
        <v>7</v>
      </c>
      <c r="F51" s="27" t="s">
        <v>96</v>
      </c>
    </row>
    <row r="52" spans="1:7" x14ac:dyDescent="0.2">
      <c r="A52" t="s">
        <v>85</v>
      </c>
      <c r="C52">
        <v>7</v>
      </c>
      <c r="D52">
        <v>7</v>
      </c>
      <c r="E52">
        <v>7</v>
      </c>
      <c r="F52" s="26" t="s">
        <v>96</v>
      </c>
    </row>
    <row r="53" spans="1:7" s="2" customFormat="1" ht="14.4" x14ac:dyDescent="0.3">
      <c r="A53" s="2" t="s">
        <v>86</v>
      </c>
      <c r="B53" s="88">
        <f>SUM(C53:AC53)</f>
        <v>1375000</v>
      </c>
      <c r="C53" s="86">
        <v>975000</v>
      </c>
      <c r="D53" s="86">
        <v>80000</v>
      </c>
      <c r="E53" s="86">
        <v>320000</v>
      </c>
    </row>
    <row r="54" spans="1:7" x14ac:dyDescent="0.2">
      <c r="A54" t="s">
        <v>87</v>
      </c>
      <c r="C54" s="35">
        <f>+C53/C52</f>
        <v>139285.71428571429</v>
      </c>
      <c r="D54" s="35">
        <f>+D53/D52</f>
        <v>11428.571428571429</v>
      </c>
      <c r="E54" s="35">
        <f>+E53/E52</f>
        <v>45714.285714285717</v>
      </c>
    </row>
    <row r="55" spans="1:7" s="10" customFormat="1" x14ac:dyDescent="0.2">
      <c r="A55" s="10" t="s">
        <v>23</v>
      </c>
      <c r="B55" s="11"/>
      <c r="C55" s="37">
        <f>+C54*C29</f>
        <v>139285.71428571429</v>
      </c>
      <c r="D55" s="37">
        <f>+D54*D29</f>
        <v>11428.571428571429</v>
      </c>
      <c r="E55" s="37">
        <f>+E54*E29</f>
        <v>45714.285714285717</v>
      </c>
    </row>
    <row r="56" spans="1:7" s="19" customFormat="1" ht="13.2" thickBot="1" x14ac:dyDescent="0.25">
      <c r="A56" s="19" t="s">
        <v>88</v>
      </c>
      <c r="B56" s="43">
        <f>SUM(C56:IV56)</f>
        <v>1.6369047619047621</v>
      </c>
      <c r="C56" s="19">
        <f>+C55/$B$6</f>
        <v>1.1607142857142858</v>
      </c>
      <c r="D56" s="19">
        <f>+D55/$B$6</f>
        <v>9.5238095238095247E-2</v>
      </c>
      <c r="E56" s="19">
        <f>+E55/$B$6</f>
        <v>0.38095238095238099</v>
      </c>
    </row>
    <row r="57" spans="1:7" ht="13.2" thickTop="1" x14ac:dyDescent="0.2"/>
    <row r="58" spans="1:7" x14ac:dyDescent="0.2">
      <c r="A58" s="4" t="s">
        <v>89</v>
      </c>
    </row>
    <row r="59" spans="1:7" x14ac:dyDescent="0.2">
      <c r="A59" t="s">
        <v>90</v>
      </c>
      <c r="C59" s="35">
        <f>+C19*$B$7</f>
        <v>628272.25130890054</v>
      </c>
      <c r="D59" s="35">
        <f>+D19*$B$7</f>
        <v>600000</v>
      </c>
      <c r="E59" s="35">
        <f>+E19*$B$7</f>
        <v>612244.89795918367</v>
      </c>
    </row>
    <row r="60" spans="1:7" s="2" customFormat="1" ht="14.4" x14ac:dyDescent="0.3">
      <c r="A60" s="2" t="s">
        <v>91</v>
      </c>
      <c r="B60" s="8"/>
      <c r="C60" s="86">
        <v>250000</v>
      </c>
      <c r="D60" s="86">
        <v>500000</v>
      </c>
      <c r="E60" s="86">
        <v>1000000000</v>
      </c>
    </row>
    <row r="61" spans="1:7" x14ac:dyDescent="0.2">
      <c r="A61" t="s">
        <v>92</v>
      </c>
      <c r="C61">
        <f>ROUNDUP(C59/C60,0)</f>
        <v>3</v>
      </c>
      <c r="D61">
        <f>ROUNDUP(D59/D60,0)</f>
        <v>2</v>
      </c>
      <c r="E61">
        <f>ROUNDUP(E59/E60,0)</f>
        <v>1</v>
      </c>
    </row>
    <row r="62" spans="1:7" s="2" customFormat="1" ht="14.4" x14ac:dyDescent="0.3">
      <c r="A62" s="2" t="s">
        <v>93</v>
      </c>
      <c r="B62" s="8"/>
      <c r="C62" s="86">
        <v>260000</v>
      </c>
      <c r="D62" s="86">
        <v>20000</v>
      </c>
      <c r="E62" s="86">
        <v>0</v>
      </c>
    </row>
    <row r="63" spans="1:7" x14ac:dyDescent="0.2">
      <c r="A63" t="s">
        <v>94</v>
      </c>
      <c r="B63" s="88">
        <f>SUM(C63:AC63)</f>
        <v>820000</v>
      </c>
      <c r="C63" s="35">
        <f>+C61*C62</f>
        <v>780000</v>
      </c>
      <c r="D63" s="35">
        <f>+D61*D62</f>
        <v>40000</v>
      </c>
      <c r="E63" s="35">
        <f>+E61*E62</f>
        <v>0</v>
      </c>
    </row>
    <row r="64" spans="1:7" x14ac:dyDescent="0.2">
      <c r="A64" t="s">
        <v>95</v>
      </c>
      <c r="C64" s="35">
        <f>+C63/$B$7</f>
        <v>156000</v>
      </c>
      <c r="D64" s="35">
        <f>+D63/$B$7</f>
        <v>8000</v>
      </c>
      <c r="E64" s="35">
        <f>+E63/$B$7</f>
        <v>0</v>
      </c>
    </row>
    <row r="65" spans="1:5" s="19" customFormat="1" ht="13.2" thickBot="1" x14ac:dyDescent="0.25">
      <c r="A65" s="19" t="s">
        <v>0</v>
      </c>
      <c r="B65" s="43">
        <f>SUM(C65:IV65)</f>
        <v>1.3666666666666667</v>
      </c>
      <c r="C65" s="19">
        <f>+C64/$B$6</f>
        <v>1.3</v>
      </c>
      <c r="D65" s="19">
        <f>+D64/$B$6</f>
        <v>6.6666666666666666E-2</v>
      </c>
      <c r="E65" s="19">
        <f>+E64/$B$6</f>
        <v>0</v>
      </c>
    </row>
    <row r="66" spans="1:5" ht="13.2" thickTop="1" x14ac:dyDescent="0.2"/>
    <row r="67" spans="1:5" x14ac:dyDescent="0.2">
      <c r="A67" s="4" t="s">
        <v>1</v>
      </c>
    </row>
    <row r="68" spans="1:5" s="1" customFormat="1" ht="14.4" x14ac:dyDescent="0.3">
      <c r="A68" s="1" t="s">
        <v>2</v>
      </c>
      <c r="B68" s="84">
        <v>140</v>
      </c>
    </row>
    <row r="69" spans="1:5" s="2" customFormat="1" ht="14.4" x14ac:dyDescent="0.3">
      <c r="A69" s="2" t="s">
        <v>3</v>
      </c>
      <c r="B69" s="8"/>
      <c r="C69" s="84">
        <v>250</v>
      </c>
      <c r="D69" s="84">
        <v>100</v>
      </c>
      <c r="E69" s="84">
        <v>45</v>
      </c>
    </row>
    <row r="70" spans="1:5" x14ac:dyDescent="0.2">
      <c r="A70" t="s">
        <v>53</v>
      </c>
      <c r="C70" s="35">
        <f>+C69*$B$68</f>
        <v>35000</v>
      </c>
      <c r="D70" s="35">
        <f>+D69*$B$68</f>
        <v>14000</v>
      </c>
      <c r="E70" s="35">
        <f>+E69*$B$68</f>
        <v>6300</v>
      </c>
    </row>
    <row r="71" spans="1:5" x14ac:dyDescent="0.2">
      <c r="A71" t="s">
        <v>4</v>
      </c>
      <c r="C71" s="35">
        <f>+C29*C70</f>
        <v>35000</v>
      </c>
      <c r="D71" s="35">
        <f>+D29*D70</f>
        <v>14000</v>
      </c>
      <c r="E71" s="35">
        <f>+E29*E70</f>
        <v>6300</v>
      </c>
    </row>
    <row r="72" spans="1:5" s="19" customFormat="1" ht="13.2" thickBot="1" x14ac:dyDescent="0.25">
      <c r="A72" s="19" t="s">
        <v>11</v>
      </c>
      <c r="B72" s="43">
        <f>SUM(C72:IV72)</f>
        <v>0.46083333333333332</v>
      </c>
      <c r="C72" s="19">
        <f>+C71/$B$6</f>
        <v>0.29166666666666669</v>
      </c>
      <c r="D72" s="19">
        <f>+D71/$B$6</f>
        <v>0.11666666666666667</v>
      </c>
      <c r="E72" s="19">
        <f>+E71/$B$6</f>
        <v>5.2499999999999998E-2</v>
      </c>
    </row>
    <row r="73" spans="1:5" ht="13.2" thickTop="1" x14ac:dyDescent="0.2"/>
    <row r="74" spans="1:5" x14ac:dyDescent="0.2">
      <c r="A74" s="4" t="s">
        <v>12</v>
      </c>
    </row>
    <row r="75" spans="1:5" s="1" customFormat="1" ht="14.4" x14ac:dyDescent="0.3">
      <c r="A75" s="1" t="s">
        <v>13</v>
      </c>
      <c r="B75" s="84">
        <v>0.18</v>
      </c>
    </row>
    <row r="76" spans="1:5" s="2" customFormat="1" ht="14.4" x14ac:dyDescent="0.3">
      <c r="A76" s="2" t="s">
        <v>14</v>
      </c>
      <c r="B76" s="8"/>
      <c r="C76" s="84">
        <v>200</v>
      </c>
      <c r="D76" s="84">
        <v>90</v>
      </c>
      <c r="E76" s="84">
        <v>50</v>
      </c>
    </row>
    <row r="77" spans="1:5" x14ac:dyDescent="0.2">
      <c r="A77" t="s">
        <v>15</v>
      </c>
      <c r="C77">
        <f>+C76*$B$75</f>
        <v>36</v>
      </c>
      <c r="D77">
        <f>+D76*$B$75</f>
        <v>16.2</v>
      </c>
      <c r="E77">
        <f>+E76*$B$75</f>
        <v>9</v>
      </c>
    </row>
    <row r="78" spans="1:5" x14ac:dyDescent="0.2">
      <c r="A78" t="s">
        <v>16</v>
      </c>
      <c r="C78" s="35">
        <f>+C77*C27</f>
        <v>172774.86910994761</v>
      </c>
      <c r="D78" s="35">
        <f>+D77*D27</f>
        <v>60749.999999999993</v>
      </c>
      <c r="E78" s="35">
        <f>+E77*E27</f>
        <v>22959.183673469382</v>
      </c>
    </row>
    <row r="79" spans="1:5" s="19" customFormat="1" ht="13.2" thickBot="1" x14ac:dyDescent="0.25">
      <c r="A79" s="17" t="s">
        <v>17</v>
      </c>
      <c r="B79" s="43">
        <f>SUM(C79:IV79)</f>
        <v>2.1373671065284752</v>
      </c>
      <c r="C79" s="19">
        <f>+C78/$B$6</f>
        <v>1.4397905759162302</v>
      </c>
      <c r="D79" s="19">
        <f>+D78/$B$6</f>
        <v>0.50624999999999998</v>
      </c>
      <c r="E79" s="19">
        <f>+E78/$B$6</f>
        <v>0.19132653061224486</v>
      </c>
    </row>
    <row r="80" spans="1:5" ht="13.2" thickTop="1" x14ac:dyDescent="0.2"/>
    <row r="81" spans="1:7" x14ac:dyDescent="0.2">
      <c r="A81" s="4" t="s">
        <v>18</v>
      </c>
    </row>
    <row r="82" spans="1:7" s="1" customFormat="1" ht="14.4" x14ac:dyDescent="0.3">
      <c r="A82" s="1" t="s">
        <v>42</v>
      </c>
      <c r="B82" s="84">
        <v>48</v>
      </c>
      <c r="G82" s="28"/>
    </row>
    <row r="83" spans="1:7" s="10" customFormat="1" x14ac:dyDescent="0.2">
      <c r="A83" s="10" t="s">
        <v>20</v>
      </c>
      <c r="B83" s="11"/>
      <c r="C83" s="37">
        <f>+$B$82*C27</f>
        <v>230366.49214659681</v>
      </c>
      <c r="D83" s="37">
        <f>+$B$82*D27</f>
        <v>179999.99999999997</v>
      </c>
      <c r="E83" s="37">
        <f>+$B$82*E27</f>
        <v>122448.9795918367</v>
      </c>
    </row>
    <row r="84" spans="1:7" s="10" customFormat="1" x14ac:dyDescent="0.2">
      <c r="A84" s="10" t="s">
        <v>44</v>
      </c>
      <c r="B84" s="11"/>
      <c r="C84" s="32">
        <f>+C83/$B$6</f>
        <v>1.9197207678883068</v>
      </c>
      <c r="D84" s="32">
        <f>+D83/$B$6</f>
        <v>1.4999999999999998</v>
      </c>
      <c r="E84" s="32">
        <f>+E83/$B$6</f>
        <v>1.0204081632653059</v>
      </c>
    </row>
    <row r="85" spans="1:7" s="2" customFormat="1" ht="14.4" x14ac:dyDescent="0.3">
      <c r="A85" s="2" t="s">
        <v>45</v>
      </c>
      <c r="B85" s="8"/>
      <c r="C85" s="87">
        <v>0.25</v>
      </c>
      <c r="D85" s="87">
        <v>0.25</v>
      </c>
      <c r="E85" s="87">
        <v>1</v>
      </c>
    </row>
    <row r="86" spans="1:7" s="20" customFormat="1" ht="13.2" thickBot="1" x14ac:dyDescent="0.25">
      <c r="A86" s="20" t="s">
        <v>46</v>
      </c>
      <c r="B86" s="43">
        <f>SUM(C86:IV86)</f>
        <v>1.8753383552373826</v>
      </c>
      <c r="C86" s="42">
        <f>+C85*C84</f>
        <v>0.4799301919720767</v>
      </c>
      <c r="D86" s="42">
        <f>+D85*D84</f>
        <v>0.37499999999999994</v>
      </c>
      <c r="E86" s="42">
        <f>+E85*E84</f>
        <v>1.0204081632653059</v>
      </c>
    </row>
    <row r="87" spans="1:7" s="10" customFormat="1" ht="13.2" thickTop="1" x14ac:dyDescent="0.2">
      <c r="B87" s="11"/>
    </row>
    <row r="88" spans="1:7" s="1" customFormat="1" ht="14.4" x14ac:dyDescent="0.3">
      <c r="A88" s="1" t="s">
        <v>19</v>
      </c>
      <c r="B88" s="84">
        <v>56</v>
      </c>
    </row>
    <row r="89" spans="1:7" x14ac:dyDescent="0.2">
      <c r="A89" t="s">
        <v>20</v>
      </c>
      <c r="C89" s="35">
        <f>+$B$88*C27</f>
        <v>268760.90750436293</v>
      </c>
      <c r="D89" s="35">
        <f>+$B$88*D27</f>
        <v>209999.99999999997</v>
      </c>
      <c r="E89" s="35">
        <f>+$B$88*E27</f>
        <v>142857.14285714281</v>
      </c>
    </row>
    <row r="90" spans="1:7" x14ac:dyDescent="0.2">
      <c r="A90" t="s">
        <v>21</v>
      </c>
      <c r="C90" s="30">
        <f>+C89/$B$6</f>
        <v>2.2396742292030245</v>
      </c>
      <c r="D90" s="30">
        <f>+D89/$B$6</f>
        <v>1.7499999999999998</v>
      </c>
      <c r="E90" s="30">
        <f>+E89/$B$6</f>
        <v>1.19047619047619</v>
      </c>
    </row>
    <row r="91" spans="1:7" s="2" customFormat="1" ht="14.4" x14ac:dyDescent="0.3">
      <c r="A91" s="2" t="s">
        <v>41</v>
      </c>
      <c r="B91" s="8"/>
      <c r="C91" s="87">
        <v>0.75</v>
      </c>
      <c r="D91" s="87">
        <v>0.75</v>
      </c>
      <c r="E91" s="87">
        <v>0.75</v>
      </c>
    </row>
    <row r="92" spans="1:7" x14ac:dyDescent="0.2">
      <c r="A92" t="s">
        <v>22</v>
      </c>
      <c r="C92" s="30">
        <f>+C91*C85</f>
        <v>0.1875</v>
      </c>
      <c r="D92" s="30">
        <f>+D91*D85</f>
        <v>0.1875</v>
      </c>
      <c r="E92" s="30">
        <f>+E91*E85</f>
        <v>0.75</v>
      </c>
    </row>
    <row r="93" spans="1:7" s="21" customFormat="1" ht="13.2" thickBot="1" x14ac:dyDescent="0.25">
      <c r="A93" s="21" t="s">
        <v>43</v>
      </c>
      <c r="B93" s="43">
        <f>SUM(C93:IV93)</f>
        <v>1.6409210608327096</v>
      </c>
      <c r="C93" s="41">
        <f>+C92*C90</f>
        <v>0.41993891797556709</v>
      </c>
      <c r="D93" s="41">
        <f>+D92*D90</f>
        <v>0.32812499999999994</v>
      </c>
      <c r="E93" s="41">
        <f>+E92*E90</f>
        <v>0.89285714285714257</v>
      </c>
    </row>
    <row r="94" spans="1:7" ht="13.2" thickTop="1" x14ac:dyDescent="0.2">
      <c r="C94" s="30"/>
      <c r="D94" s="30"/>
      <c r="E94" s="30"/>
    </row>
    <row r="95" spans="1:7" s="19" customFormat="1" ht="13.2" thickBot="1" x14ac:dyDescent="0.25">
      <c r="A95" s="17" t="s">
        <v>47</v>
      </c>
      <c r="B95" s="43">
        <f>SUM(C95:IV95)</f>
        <v>3.516259416070092</v>
      </c>
      <c r="C95" s="40">
        <f>+C93+C86</f>
        <v>0.8998691099476438</v>
      </c>
      <c r="D95" s="40">
        <f>+D93+D86</f>
        <v>0.70312499999999989</v>
      </c>
      <c r="E95" s="40">
        <f>+E93+E86</f>
        <v>1.9132653061224485</v>
      </c>
    </row>
    <row r="96" spans="1:7" ht="13.2" thickTop="1" x14ac:dyDescent="0.2"/>
    <row r="97" spans="1:5" x14ac:dyDescent="0.2">
      <c r="A97" s="4" t="s">
        <v>48</v>
      </c>
    </row>
    <row r="98" spans="1:5" s="1" customFormat="1" ht="14.4" x14ac:dyDescent="0.3">
      <c r="A98" s="1" t="s">
        <v>49</v>
      </c>
      <c r="B98" s="84">
        <v>1</v>
      </c>
    </row>
    <row r="99" spans="1:5" x14ac:dyDescent="0.2">
      <c r="A99" t="s">
        <v>50</v>
      </c>
      <c r="C99" s="35">
        <f>+$B$98*C27</f>
        <v>4799.3019197207668</v>
      </c>
      <c r="D99" s="35">
        <f>+$B$98*D27</f>
        <v>3749.9999999999995</v>
      </c>
      <c r="E99" s="35">
        <f>+$B$98*E27</f>
        <v>2551.0204081632646</v>
      </c>
    </row>
    <row r="100" spans="1:5" x14ac:dyDescent="0.2">
      <c r="A100" t="s">
        <v>51</v>
      </c>
      <c r="B100" s="39"/>
      <c r="C100" s="30">
        <f>+C99/$B$6</f>
        <v>3.9994182664339725E-2</v>
      </c>
      <c r="D100" s="30">
        <f>+D99/$B$6</f>
        <v>3.1249999999999997E-2</v>
      </c>
      <c r="E100" s="30">
        <f>+E99/$B$6</f>
        <v>2.125850340136054E-2</v>
      </c>
    </row>
    <row r="101" spans="1:5" s="5" customFormat="1" ht="13.2" thickBot="1" x14ac:dyDescent="0.25">
      <c r="A101" s="6" t="s">
        <v>52</v>
      </c>
      <c r="B101" s="44">
        <f>SUM(C101:IV101)</f>
        <v>3.9069549067445475E-2</v>
      </c>
      <c r="C101" s="40">
        <f>+C100*C85</f>
        <v>9.9985456660849313E-3</v>
      </c>
      <c r="D101" s="40">
        <f>+D100*D85</f>
        <v>7.8124999999999991E-3</v>
      </c>
      <c r="E101" s="40">
        <f>+E100*E85</f>
        <v>2.125850340136054E-2</v>
      </c>
    </row>
    <row r="102" spans="1:5" ht="13.8" thickTop="1" thickBot="1" x14ac:dyDescent="0.25"/>
    <row r="103" spans="1:5" s="16" customFormat="1" ht="18" thickBot="1" x14ac:dyDescent="0.35">
      <c r="A103" s="45" t="s">
        <v>25</v>
      </c>
      <c r="B103" s="46">
        <f>SUM(C103:IV103)</f>
        <v>21.378723748374615</v>
      </c>
      <c r="C103" s="16">
        <f>+C101+C95+C86+C79+C72+C65+C56+C38+C47</f>
        <v>15.928253935449444</v>
      </c>
      <c r="D103" s="16">
        <f t="shared" ref="D103:E103" si="0">+D101+D95+D86+D79+D72+D65+D56+D38+D47</f>
        <v>1.8707589285714283</v>
      </c>
      <c r="E103" s="16">
        <f t="shared" si="0"/>
        <v>3.5797108843537413</v>
      </c>
    </row>
    <row r="107" spans="1:5" x14ac:dyDescent="0.2">
      <c r="A107" s="22" t="s">
        <v>26</v>
      </c>
    </row>
    <row r="109" spans="1:5" x14ac:dyDescent="0.2">
      <c r="A109" s="4" t="s">
        <v>31</v>
      </c>
    </row>
    <row r="110" spans="1:5" x14ac:dyDescent="0.2">
      <c r="A110" t="str">
        <f>A23</f>
        <v>No of shifts employed (sh)</v>
      </c>
      <c r="C110">
        <f>C23</f>
        <v>3</v>
      </c>
      <c r="D110">
        <f>D23</f>
        <v>3</v>
      </c>
      <c r="E110">
        <f>E23</f>
        <v>2</v>
      </c>
    </row>
    <row r="111" spans="1:5" x14ac:dyDescent="0.2">
      <c r="A111" t="str">
        <f>A61</f>
        <v>No of Tools (tls)</v>
      </c>
      <c r="C111">
        <f>C61</f>
        <v>3</v>
      </c>
      <c r="D111">
        <f>D61</f>
        <v>2</v>
      </c>
      <c r="E111">
        <f>E61</f>
        <v>1</v>
      </c>
    </row>
    <row r="112" spans="1:5" x14ac:dyDescent="0.2">
      <c r="A112" t="str">
        <f>A24</f>
        <v>Available production rate (p/yr)</v>
      </c>
      <c r="C112" s="35">
        <f t="shared" ref="C112:E113" si="1">C24</f>
        <v>126144.00000000003</v>
      </c>
      <c r="D112" s="35">
        <f t="shared" si="1"/>
        <v>154176.00000000003</v>
      </c>
      <c r="E112" s="35">
        <f t="shared" si="1"/>
        <v>154176.00000000003</v>
      </c>
    </row>
    <row r="113" spans="1:5" x14ac:dyDescent="0.2">
      <c r="A113" t="str">
        <f>A25</f>
        <v>Actual utilisation rate (.) MUST BE &lt; 1</v>
      </c>
      <c r="C113" s="30">
        <f t="shared" si="1"/>
        <v>0.99611911990883495</v>
      </c>
      <c r="D113" s="30">
        <f t="shared" si="1"/>
        <v>0.77833125778331247</v>
      </c>
      <c r="E113" s="30">
        <f t="shared" si="1"/>
        <v>0.79421556916664526</v>
      </c>
    </row>
    <row r="115" spans="1:5" x14ac:dyDescent="0.2">
      <c r="A115" s="4" t="s">
        <v>30</v>
      </c>
    </row>
    <row r="116" spans="1:5" s="12" customFormat="1" x14ac:dyDescent="0.2">
      <c r="A116" s="12" t="str">
        <f>A38</f>
        <v>Material 1 value IN (€/p)</v>
      </c>
      <c r="B116" s="38">
        <f>B38</f>
        <v>10.346284559566456</v>
      </c>
      <c r="C116" s="12">
        <f>C38</f>
        <v>10.346284559566456</v>
      </c>
      <c r="D116" s="12">
        <f>D38</f>
        <v>0</v>
      </c>
      <c r="E116" s="12">
        <f>E38</f>
        <v>0</v>
      </c>
    </row>
    <row r="117" spans="1:5" s="12" customFormat="1" x14ac:dyDescent="0.2">
      <c r="A117" s="12" t="str">
        <f>A47</f>
        <v>Material 2 value IN (€/p)</v>
      </c>
      <c r="B117" s="38">
        <f>B47</f>
        <v>0</v>
      </c>
      <c r="C117" s="12">
        <f>C47</f>
        <v>0</v>
      </c>
      <c r="D117" s="12">
        <f>D47</f>
        <v>0</v>
      </c>
      <c r="E117" s="12">
        <f>E47</f>
        <v>0</v>
      </c>
    </row>
    <row r="118" spans="1:5" s="12" customFormat="1" x14ac:dyDescent="0.2">
      <c r="A118" s="12" t="str">
        <f>A56</f>
        <v>Machine depreciation (€/p)</v>
      </c>
      <c r="B118" s="38">
        <f>B56</f>
        <v>1.6369047619047621</v>
      </c>
      <c r="C118" s="12">
        <f>C56</f>
        <v>1.1607142857142858</v>
      </c>
      <c r="D118" s="12">
        <f>D56</f>
        <v>9.5238095238095247E-2</v>
      </c>
      <c r="E118" s="12">
        <f>E56</f>
        <v>0.38095238095238099</v>
      </c>
    </row>
    <row r="119" spans="1:5" s="12" customFormat="1" x14ac:dyDescent="0.2">
      <c r="A119" s="12" t="str">
        <f>A65</f>
        <v>Tool cost (€/p)</v>
      </c>
      <c r="B119" s="38">
        <f>B65</f>
        <v>1.3666666666666667</v>
      </c>
      <c r="C119" s="12">
        <f>C65</f>
        <v>1.3</v>
      </c>
      <c r="D119" s="12">
        <f>D65</f>
        <v>6.6666666666666666E-2</v>
      </c>
      <c r="E119" s="12">
        <f>E65</f>
        <v>0</v>
      </c>
    </row>
    <row r="120" spans="1:5" s="12" customFormat="1" x14ac:dyDescent="0.2">
      <c r="A120" s="12" t="str">
        <f>A72</f>
        <v>Plant operating cost (€/p)</v>
      </c>
      <c r="B120" s="38">
        <f>B72</f>
        <v>0.46083333333333332</v>
      </c>
      <c r="C120" s="12">
        <f>C72</f>
        <v>0.29166666666666669</v>
      </c>
      <c r="D120" s="12">
        <f>D72</f>
        <v>0.11666666666666667</v>
      </c>
      <c r="E120" s="12">
        <f>E72</f>
        <v>5.2499999999999998E-2</v>
      </c>
    </row>
    <row r="121" spans="1:5" s="12" customFormat="1" x14ac:dyDescent="0.2">
      <c r="A121" s="12" t="str">
        <f>A79</f>
        <v>Energy cost (€/p)</v>
      </c>
      <c r="B121" s="38">
        <f>B79</f>
        <v>2.1373671065284752</v>
      </c>
      <c r="C121" s="12">
        <f>C79</f>
        <v>1.4397905759162302</v>
      </c>
      <c r="D121" s="12">
        <f>D79</f>
        <v>0.50624999999999998</v>
      </c>
      <c r="E121" s="12">
        <f>E79</f>
        <v>0.19132653061224486</v>
      </c>
    </row>
    <row r="122" spans="1:5" s="12" customFormat="1" x14ac:dyDescent="0.2">
      <c r="A122" s="12" t="str">
        <f>A95</f>
        <v>Labour cost (€/p)</v>
      </c>
      <c r="B122" s="38">
        <f>B95</f>
        <v>3.516259416070092</v>
      </c>
      <c r="C122" s="12">
        <f>C95</f>
        <v>0.8998691099476438</v>
      </c>
      <c r="D122" s="12">
        <f>D95</f>
        <v>0.70312499999999989</v>
      </c>
      <c r="E122" s="12">
        <f>E95</f>
        <v>1.9132653061224485</v>
      </c>
    </row>
    <row r="123" spans="1:5" s="12" customFormat="1" x14ac:dyDescent="0.2">
      <c r="A123" s="12" t="str">
        <f>A101</f>
        <v>Consumables cost (€/p)</v>
      </c>
      <c r="B123" s="38">
        <f>B101</f>
        <v>3.9069549067445475E-2</v>
      </c>
      <c r="C123" s="12">
        <f>C101</f>
        <v>9.9985456660849313E-3</v>
      </c>
      <c r="D123" s="12">
        <f>D101</f>
        <v>7.8124999999999991E-3</v>
      </c>
      <c r="E123" s="12">
        <f>E101</f>
        <v>2.125850340136054E-2</v>
      </c>
    </row>
    <row r="124" spans="1:5" s="12" customFormat="1" x14ac:dyDescent="0.2">
      <c r="A124" s="12" t="str">
        <f>A103</f>
        <v>Total Cost (€/p)</v>
      </c>
      <c r="B124" s="38">
        <f>B103</f>
        <v>21.378723748374615</v>
      </c>
      <c r="C124" s="12">
        <f>C103</f>
        <v>15.928253935449444</v>
      </c>
      <c r="D124" s="12">
        <f>D103</f>
        <v>1.8707589285714283</v>
      </c>
      <c r="E124" s="12">
        <f>E103</f>
        <v>3.5797108843537413</v>
      </c>
    </row>
    <row r="126" spans="1:5" x14ac:dyDescent="0.2">
      <c r="A126" s="4" t="s">
        <v>121</v>
      </c>
      <c r="B126" s="88">
        <f>B53</f>
        <v>1375000</v>
      </c>
    </row>
    <row r="127" spans="1:5" x14ac:dyDescent="0.2">
      <c r="A127" s="4" t="s">
        <v>123</v>
      </c>
      <c r="B127" s="7">
        <v>1.5</v>
      </c>
      <c r="C127" s="10" t="s">
        <v>124</v>
      </c>
    </row>
    <row r="128" spans="1:5" x14ac:dyDescent="0.2">
      <c r="A128" s="4" t="s">
        <v>125</v>
      </c>
      <c r="B128" s="88">
        <f>B126*B127</f>
        <v>2062500</v>
      </c>
    </row>
    <row r="129" spans="1:2" x14ac:dyDescent="0.2">
      <c r="A129" s="4" t="s">
        <v>122</v>
      </c>
      <c r="B129" s="88">
        <f>B63</f>
        <v>820000</v>
      </c>
    </row>
  </sheetData>
  <dataConsolidate/>
  <conditionalFormatting sqref="C25:E25">
    <cfRule type="cellIs" dxfId="3" priority="2" stopIfTrue="1" operator="greaterThan">
      <formula>1</formula>
    </cfRule>
  </conditionalFormatting>
  <conditionalFormatting sqref="B6">
    <cfRule type="cellIs" dxfId="2" priority="1" stopIfTrue="1" operator="equal">
      <formula>0</formula>
    </cfRule>
  </conditionalFormatting>
  <dataValidations count="1">
    <dataValidation type="list" allowBlank="1" showInputMessage="1" showErrorMessage="1" sqref="C28:E28" xr:uid="{00000000-0002-0000-0000-000000000000}">
      <formula1>"dedicated,utilised"</formula1>
    </dataValidation>
  </dataValidations>
  <pageMargins left="0.78740157499999996" right="0.78740157499999996" top="0.984251969" bottom="0.984251969" header="0.5" footer="0.5"/>
  <pageSetup paperSize="9" orientation="portrait" horizontalDpi="4294967292" verticalDpi="4294967292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49"/>
  <sheetViews>
    <sheetView zoomScale="75" zoomScaleNormal="75" workbookViewId="0">
      <selection activeCell="V55" sqref="V55"/>
    </sheetView>
  </sheetViews>
  <sheetFormatPr defaultColWidth="10.6328125" defaultRowHeight="12.6" x14ac:dyDescent="0.2"/>
  <cols>
    <col min="1" max="1" width="30.81640625" style="4" customWidth="1"/>
    <col min="2" max="2" width="10.6328125" style="10"/>
    <col min="3" max="17" width="8.453125" style="10" customWidth="1"/>
    <col min="18" max="16384" width="10.6328125" style="10"/>
  </cols>
  <sheetData>
    <row r="1" spans="1:17" ht="17.399999999999999" x14ac:dyDescent="0.3">
      <c r="A1" s="47" t="s">
        <v>27</v>
      </c>
      <c r="B1" s="57" t="str">
        <f>IF('Cost Calculation'!$B$25&gt;1,"error","ok")</f>
        <v>ok</v>
      </c>
      <c r="C1" s="10" t="s">
        <v>115</v>
      </c>
    </row>
    <row r="2" spans="1:17" s="48" customFormat="1" ht="25.2" x14ac:dyDescent="0.2">
      <c r="A2" s="34"/>
      <c r="B2" s="55" t="s">
        <v>100</v>
      </c>
      <c r="C2" s="90" t="s">
        <v>114</v>
      </c>
      <c r="D2" s="91"/>
      <c r="E2" s="91"/>
      <c r="F2" s="91"/>
      <c r="G2" s="91"/>
      <c r="H2" s="91"/>
      <c r="I2" s="91"/>
      <c r="J2" s="91"/>
      <c r="K2" s="91"/>
    </row>
    <row r="3" spans="1:17" s="48" customFormat="1" x14ac:dyDescent="0.2">
      <c r="A3" s="54" t="s">
        <v>102</v>
      </c>
      <c r="B3" s="49"/>
      <c r="C3" s="53" t="s">
        <v>116</v>
      </c>
      <c r="D3" s="53" t="s">
        <v>117</v>
      </c>
      <c r="E3" s="53" t="s">
        <v>118</v>
      </c>
      <c r="F3" s="53" t="s">
        <v>119</v>
      </c>
      <c r="G3" s="53" t="s">
        <v>103</v>
      </c>
      <c r="H3" s="53" t="s">
        <v>104</v>
      </c>
      <c r="I3" s="53" t="s">
        <v>105</v>
      </c>
      <c r="J3" s="53" t="s">
        <v>106</v>
      </c>
      <c r="K3" s="53" t="s">
        <v>107</v>
      </c>
      <c r="L3" s="53" t="s">
        <v>108</v>
      </c>
      <c r="M3" s="53" t="s">
        <v>109</v>
      </c>
      <c r="N3" s="53" t="s">
        <v>110</v>
      </c>
      <c r="O3" s="53" t="s">
        <v>111</v>
      </c>
      <c r="P3" s="53" t="s">
        <v>112</v>
      </c>
      <c r="Q3" s="53" t="s">
        <v>113</v>
      </c>
    </row>
    <row r="4" spans="1:17" s="23" customFormat="1" x14ac:dyDescent="0.2">
      <c r="A4" s="23" t="s">
        <v>29</v>
      </c>
      <c r="B4" s="24">
        <v>120000</v>
      </c>
      <c r="C4" s="60">
        <v>10000</v>
      </c>
      <c r="D4" s="60">
        <v>15000</v>
      </c>
      <c r="E4" s="61">
        <v>20000</v>
      </c>
      <c r="F4" s="64">
        <v>25000</v>
      </c>
      <c r="G4" s="64">
        <v>30000</v>
      </c>
      <c r="H4" s="64">
        <v>35000</v>
      </c>
      <c r="I4" s="64">
        <v>40000</v>
      </c>
      <c r="J4" s="64">
        <v>50000</v>
      </c>
      <c r="K4" s="64">
        <v>60000</v>
      </c>
      <c r="L4" s="64">
        <v>70000</v>
      </c>
      <c r="M4" s="64">
        <v>80000</v>
      </c>
      <c r="N4" s="64">
        <v>90000</v>
      </c>
      <c r="O4" s="64">
        <v>100000</v>
      </c>
      <c r="P4" s="64">
        <v>110000</v>
      </c>
      <c r="Q4" s="64">
        <v>120000</v>
      </c>
    </row>
    <row r="5" spans="1:17" s="15" customFormat="1" x14ac:dyDescent="0.2">
      <c r="A5" s="15" t="str">
        <f>'Cost Calculation'!A116</f>
        <v>Material 1 value IN (€/p)</v>
      </c>
      <c r="B5" s="56">
        <f>'Cost Calculation'!$B$116</f>
        <v>10.346284559566456</v>
      </c>
      <c r="C5" s="62">
        <f t="dataTable" ref="C5:Q25" dt2D="0" dtr="1" r1="B4"/>
        <v>10.346284559566458</v>
      </c>
      <c r="D5" s="63">
        <v>10.346284559566456</v>
      </c>
      <c r="E5" s="63">
        <v>10.346284559566458</v>
      </c>
      <c r="F5" s="65">
        <v>10.346284559566458</v>
      </c>
      <c r="G5" s="66">
        <v>10.346284559566456</v>
      </c>
      <c r="H5" s="66">
        <v>10.346284559566458</v>
      </c>
      <c r="I5" s="66">
        <v>10.346284559566458</v>
      </c>
      <c r="J5" s="66">
        <v>10.346284559566458</v>
      </c>
      <c r="K5" s="66">
        <v>10.346284559566456</v>
      </c>
      <c r="L5" s="66">
        <v>10.346284559566458</v>
      </c>
      <c r="M5" s="66">
        <v>10.346284559566458</v>
      </c>
      <c r="N5" s="66">
        <v>10.346284559566458</v>
      </c>
      <c r="O5" s="66">
        <v>10.346284559566458</v>
      </c>
      <c r="P5" s="66">
        <v>10.346284559566458</v>
      </c>
      <c r="Q5" s="67">
        <v>10.346284559566456</v>
      </c>
    </row>
    <row r="6" spans="1:17" s="15" customFormat="1" x14ac:dyDescent="0.2">
      <c r="A6" s="15" t="str">
        <f>'Cost Calculation'!A117</f>
        <v>Material 2 value IN (€/p)</v>
      </c>
      <c r="B6" s="56">
        <f>'Cost Calculation'!B117</f>
        <v>0</v>
      </c>
      <c r="C6" s="62">
        <v>0</v>
      </c>
      <c r="D6" s="63">
        <v>0</v>
      </c>
      <c r="E6" s="63">
        <v>0</v>
      </c>
      <c r="F6" s="65">
        <v>0</v>
      </c>
      <c r="G6" s="66">
        <v>0</v>
      </c>
      <c r="H6" s="66">
        <v>0</v>
      </c>
      <c r="I6" s="66">
        <v>0</v>
      </c>
      <c r="J6" s="66">
        <v>0</v>
      </c>
      <c r="K6" s="66">
        <v>0</v>
      </c>
      <c r="L6" s="66">
        <v>0</v>
      </c>
      <c r="M6" s="66">
        <v>0</v>
      </c>
      <c r="N6" s="66">
        <v>0</v>
      </c>
      <c r="O6" s="66">
        <v>0</v>
      </c>
      <c r="P6" s="66">
        <v>0</v>
      </c>
      <c r="Q6" s="67">
        <v>0</v>
      </c>
    </row>
    <row r="7" spans="1:17" s="15" customFormat="1" x14ac:dyDescent="0.2">
      <c r="A7" s="15" t="str">
        <f>'Cost Calculation'!A118</f>
        <v>Machine depreciation (€/p)</v>
      </c>
      <c r="B7" s="56">
        <f>'Cost Calculation'!B118</f>
        <v>1.6369047619047621</v>
      </c>
      <c r="C7" s="62">
        <v>19.642857142857142</v>
      </c>
      <c r="D7" s="63">
        <v>13.095238095238097</v>
      </c>
      <c r="E7" s="63">
        <v>9.8214285714285712</v>
      </c>
      <c r="F7" s="65">
        <v>7.8571428571428577</v>
      </c>
      <c r="G7" s="66">
        <v>6.5476190476190483</v>
      </c>
      <c r="H7" s="66">
        <v>5.6122448979591848</v>
      </c>
      <c r="I7" s="66">
        <v>4.9107142857142856</v>
      </c>
      <c r="J7" s="66">
        <v>3.9285714285714288</v>
      </c>
      <c r="K7" s="66">
        <v>3.2738095238095242</v>
      </c>
      <c r="L7" s="66">
        <v>2.8061224489795924</v>
      </c>
      <c r="M7" s="66">
        <v>2.4553571428571428</v>
      </c>
      <c r="N7" s="66">
        <v>2.1825396825396828</v>
      </c>
      <c r="O7" s="66">
        <v>1.9642857142857144</v>
      </c>
      <c r="P7" s="66">
        <v>1.785714285714286</v>
      </c>
      <c r="Q7" s="67">
        <v>1.6369047619047621</v>
      </c>
    </row>
    <row r="8" spans="1:17" s="15" customFormat="1" x14ac:dyDescent="0.2">
      <c r="A8" s="15" t="str">
        <f>'Cost Calculation'!A119</f>
        <v>Tool cost (€/p)</v>
      </c>
      <c r="B8" s="56">
        <f>'Cost Calculation'!B119</f>
        <v>1.3666666666666667</v>
      </c>
      <c r="C8" s="62">
        <v>5.6000000000000005</v>
      </c>
      <c r="D8" s="63">
        <v>3.7333333333333334</v>
      </c>
      <c r="E8" s="63">
        <v>2.8000000000000003</v>
      </c>
      <c r="F8" s="65">
        <v>2.2400000000000002</v>
      </c>
      <c r="G8" s="66">
        <v>1.8666666666666667</v>
      </c>
      <c r="H8" s="66">
        <v>1.6</v>
      </c>
      <c r="I8" s="66">
        <v>1.4000000000000001</v>
      </c>
      <c r="J8" s="66">
        <v>2.16</v>
      </c>
      <c r="K8" s="66">
        <v>1.8</v>
      </c>
      <c r="L8" s="66">
        <v>1.5428571428571429</v>
      </c>
      <c r="M8" s="66">
        <v>1.35</v>
      </c>
      <c r="N8" s="66">
        <v>1.2</v>
      </c>
      <c r="O8" s="66">
        <v>1.6</v>
      </c>
      <c r="P8" s="66">
        <v>1.490909090909091</v>
      </c>
      <c r="Q8" s="67">
        <v>1.3666666666666667</v>
      </c>
    </row>
    <row r="9" spans="1:17" s="15" customFormat="1" x14ac:dyDescent="0.2">
      <c r="A9" s="15" t="str">
        <f>'Cost Calculation'!A120</f>
        <v>Plant operating cost (€/p)</v>
      </c>
      <c r="B9" s="56">
        <f>'Cost Calculation'!$B$120</f>
        <v>0.46083333333333332</v>
      </c>
      <c r="C9" s="62">
        <v>5.53</v>
      </c>
      <c r="D9" s="63">
        <v>3.6866666666666665</v>
      </c>
      <c r="E9" s="63">
        <v>2.7650000000000001</v>
      </c>
      <c r="F9" s="65">
        <v>2.2119999999999997</v>
      </c>
      <c r="G9" s="66">
        <v>1.8433333333333333</v>
      </c>
      <c r="H9" s="66">
        <v>1.5799999999999998</v>
      </c>
      <c r="I9" s="66">
        <v>1.3825000000000001</v>
      </c>
      <c r="J9" s="66">
        <v>1.1059999999999999</v>
      </c>
      <c r="K9" s="66">
        <v>0.92166666666666663</v>
      </c>
      <c r="L9" s="66">
        <v>0.78999999999999992</v>
      </c>
      <c r="M9" s="66">
        <v>0.69125000000000003</v>
      </c>
      <c r="N9" s="66">
        <v>0.61444444444444457</v>
      </c>
      <c r="O9" s="66">
        <v>0.55299999999999994</v>
      </c>
      <c r="P9" s="66">
        <v>0.50272727272727269</v>
      </c>
      <c r="Q9" s="67">
        <v>0.46083333333333332</v>
      </c>
    </row>
    <row r="10" spans="1:17" s="15" customFormat="1" x14ac:dyDescent="0.2">
      <c r="A10" s="15" t="str">
        <f>'Cost Calculation'!A121</f>
        <v>Energy cost (€/p)</v>
      </c>
      <c r="B10" s="56">
        <f>'Cost Calculation'!B121</f>
        <v>2.1373671065284752</v>
      </c>
      <c r="C10" s="62">
        <v>2.1373671065284747</v>
      </c>
      <c r="D10" s="63">
        <v>2.1373671065284752</v>
      </c>
      <c r="E10" s="63">
        <v>2.1373671065284747</v>
      </c>
      <c r="F10" s="65">
        <v>2.1373671065284752</v>
      </c>
      <c r="G10" s="66">
        <v>2.1373671065284752</v>
      </c>
      <c r="H10" s="66">
        <v>2.1373671065284752</v>
      </c>
      <c r="I10" s="66">
        <v>2.1373671065284747</v>
      </c>
      <c r="J10" s="66">
        <v>2.1373671065284752</v>
      </c>
      <c r="K10" s="66">
        <v>2.1373671065284752</v>
      </c>
      <c r="L10" s="66">
        <v>2.1373671065284752</v>
      </c>
      <c r="M10" s="66">
        <v>2.1373671065284747</v>
      </c>
      <c r="N10" s="66">
        <v>2.1373671065284747</v>
      </c>
      <c r="O10" s="66">
        <v>2.1373671065284752</v>
      </c>
      <c r="P10" s="66">
        <v>2.1373671065284747</v>
      </c>
      <c r="Q10" s="67">
        <v>2.1373671065284752</v>
      </c>
    </row>
    <row r="11" spans="1:17" s="15" customFormat="1" x14ac:dyDescent="0.2">
      <c r="A11" s="15" t="str">
        <f>'Cost Calculation'!A122</f>
        <v>Labour cost (€/p)</v>
      </c>
      <c r="B11" s="56">
        <f>'Cost Calculation'!B122</f>
        <v>3.516259416070092</v>
      </c>
      <c r="C11" s="62">
        <v>3.5162594160700924</v>
      </c>
      <c r="D11" s="63">
        <v>3.516259416070092</v>
      </c>
      <c r="E11" s="63">
        <v>3.5162594160700924</v>
      </c>
      <c r="F11" s="65">
        <v>3.5162594160700928</v>
      </c>
      <c r="G11" s="66">
        <v>3.516259416070092</v>
      </c>
      <c r="H11" s="66">
        <v>3.5162594160700924</v>
      </c>
      <c r="I11" s="66">
        <v>3.5162594160700924</v>
      </c>
      <c r="J11" s="66">
        <v>3.5162594160700928</v>
      </c>
      <c r="K11" s="66">
        <v>3.516259416070092</v>
      </c>
      <c r="L11" s="66">
        <v>3.5162594160700924</v>
      </c>
      <c r="M11" s="66">
        <v>3.5162594160700924</v>
      </c>
      <c r="N11" s="66">
        <v>3.5162594160700924</v>
      </c>
      <c r="O11" s="66">
        <v>3.5162594160700928</v>
      </c>
      <c r="P11" s="66">
        <v>3.5162594160700924</v>
      </c>
      <c r="Q11" s="67">
        <v>3.516259416070092</v>
      </c>
    </row>
    <row r="12" spans="1:17" s="15" customFormat="1" x14ac:dyDescent="0.2">
      <c r="A12" s="15" t="str">
        <f>'Cost Calculation'!A123</f>
        <v>Consumables cost (€/p)</v>
      </c>
      <c r="B12" s="56">
        <f>'Cost Calculation'!B123</f>
        <v>3.9069549067445475E-2</v>
      </c>
      <c r="C12" s="62">
        <v>3.9069549067445475E-2</v>
      </c>
      <c r="D12" s="63">
        <v>3.9069549067445475E-2</v>
      </c>
      <c r="E12" s="63">
        <v>3.9069549067445475E-2</v>
      </c>
      <c r="F12" s="65">
        <v>3.9069549067445475E-2</v>
      </c>
      <c r="G12" s="66">
        <v>3.9069549067445475E-2</v>
      </c>
      <c r="H12" s="66">
        <v>3.9069549067445475E-2</v>
      </c>
      <c r="I12" s="66">
        <v>3.9069549067445475E-2</v>
      </c>
      <c r="J12" s="66">
        <v>3.9069549067445475E-2</v>
      </c>
      <c r="K12" s="66">
        <v>3.9069549067445475E-2</v>
      </c>
      <c r="L12" s="66">
        <v>3.9069549067445475E-2</v>
      </c>
      <c r="M12" s="66">
        <v>3.9069549067445475E-2</v>
      </c>
      <c r="N12" s="66">
        <v>3.9069549067445475E-2</v>
      </c>
      <c r="O12" s="66">
        <v>3.9069549067445475E-2</v>
      </c>
      <c r="P12" s="66">
        <v>3.9069549067445468E-2</v>
      </c>
      <c r="Q12" s="67">
        <v>3.9069549067445475E-2</v>
      </c>
    </row>
    <row r="13" spans="1:17" s="15" customFormat="1" x14ac:dyDescent="0.2">
      <c r="A13" s="14" t="str">
        <f>'Cost Calculation'!A124</f>
        <v>Total Cost (€/p)</v>
      </c>
      <c r="B13" s="56">
        <f>'Cost Calculation'!B124</f>
        <v>21.378723748374615</v>
      </c>
      <c r="C13" s="62">
        <v>48.687176129327</v>
      </c>
      <c r="D13" s="63">
        <v>38.429557081707948</v>
      </c>
      <c r="E13" s="63">
        <v>33.300747557898426</v>
      </c>
      <c r="F13" s="65">
        <v>30.223461843612711</v>
      </c>
      <c r="G13" s="66">
        <v>28.171938034088896</v>
      </c>
      <c r="H13" s="66">
        <v>26.706563884429038</v>
      </c>
      <c r="I13" s="66">
        <v>25.607533272184142</v>
      </c>
      <c r="J13" s="66">
        <v>25.108890415041284</v>
      </c>
      <c r="K13" s="66">
        <v>23.909795176946044</v>
      </c>
      <c r="L13" s="66">
        <v>23.053298578306588</v>
      </c>
      <c r="M13" s="66">
        <v>22.410926129326995</v>
      </c>
      <c r="N13" s="66">
        <v>21.911303113453982</v>
      </c>
      <c r="O13" s="66">
        <v>22.031604700755569</v>
      </c>
      <c r="P13" s="66">
        <v>21.693669635820502</v>
      </c>
      <c r="Q13" s="67">
        <v>21.378723748374615</v>
      </c>
    </row>
    <row r="14" spans="1:17" s="68" customFormat="1" ht="10.199999999999999" x14ac:dyDescent="0.2">
      <c r="A14" s="81"/>
      <c r="B14" s="69"/>
      <c r="C14" s="70">
        <v>0</v>
      </c>
      <c r="D14" s="70">
        <v>0</v>
      </c>
      <c r="E14" s="70">
        <v>0</v>
      </c>
      <c r="F14" s="71">
        <v>0</v>
      </c>
      <c r="G14" s="71">
        <v>0</v>
      </c>
      <c r="H14" s="71">
        <v>0</v>
      </c>
      <c r="I14" s="71">
        <v>0</v>
      </c>
      <c r="J14" s="71">
        <v>0</v>
      </c>
      <c r="K14" s="71">
        <v>0</v>
      </c>
      <c r="L14" s="71">
        <v>0</v>
      </c>
      <c r="M14" s="71">
        <v>0</v>
      </c>
      <c r="N14" s="71">
        <v>0</v>
      </c>
      <c r="O14" s="71">
        <v>0</v>
      </c>
      <c r="P14" s="71">
        <v>0</v>
      </c>
      <c r="Q14" s="72">
        <v>0</v>
      </c>
    </row>
    <row r="15" spans="1:17" s="68" customFormat="1" ht="10.199999999999999" x14ac:dyDescent="0.2">
      <c r="A15" s="68" t="s">
        <v>32</v>
      </c>
      <c r="B15" s="69">
        <f>'Cost Calculation'!C110</f>
        <v>3</v>
      </c>
      <c r="C15" s="70">
        <v>1</v>
      </c>
      <c r="D15" s="70">
        <v>1</v>
      </c>
      <c r="E15" s="70">
        <v>1</v>
      </c>
      <c r="F15" s="71">
        <v>1</v>
      </c>
      <c r="G15" s="71">
        <v>1</v>
      </c>
      <c r="H15" s="71">
        <v>1</v>
      </c>
      <c r="I15" s="71">
        <v>1</v>
      </c>
      <c r="J15" s="71">
        <v>2</v>
      </c>
      <c r="K15" s="71">
        <v>2</v>
      </c>
      <c r="L15" s="71">
        <v>2</v>
      </c>
      <c r="M15" s="71">
        <v>2</v>
      </c>
      <c r="N15" s="71">
        <v>3</v>
      </c>
      <c r="O15" s="71">
        <v>3</v>
      </c>
      <c r="P15" s="71">
        <v>3</v>
      </c>
      <c r="Q15" s="72">
        <v>3</v>
      </c>
    </row>
    <row r="16" spans="1:17" s="68" customFormat="1" ht="10.199999999999999" x14ac:dyDescent="0.2">
      <c r="A16" s="68" t="s">
        <v>33</v>
      </c>
      <c r="B16" s="69">
        <f>'Cost Calculation'!D110</f>
        <v>3</v>
      </c>
      <c r="C16" s="70">
        <v>1</v>
      </c>
      <c r="D16" s="70">
        <v>1</v>
      </c>
      <c r="E16" s="70">
        <v>1</v>
      </c>
      <c r="F16" s="71">
        <v>1</v>
      </c>
      <c r="G16" s="71">
        <v>1</v>
      </c>
      <c r="H16" s="71">
        <v>1</v>
      </c>
      <c r="I16" s="71">
        <v>1</v>
      </c>
      <c r="J16" s="71">
        <v>1</v>
      </c>
      <c r="K16" s="71">
        <v>2</v>
      </c>
      <c r="L16" s="71">
        <v>2</v>
      </c>
      <c r="M16" s="71">
        <v>2</v>
      </c>
      <c r="N16" s="71">
        <v>2</v>
      </c>
      <c r="O16" s="71">
        <v>2</v>
      </c>
      <c r="P16" s="71">
        <v>3</v>
      </c>
      <c r="Q16" s="72">
        <v>3</v>
      </c>
    </row>
    <row r="17" spans="1:17" s="68" customFormat="1" ht="10.199999999999999" x14ac:dyDescent="0.2">
      <c r="A17" s="68" t="s">
        <v>34</v>
      </c>
      <c r="B17" s="69">
        <f>'Cost Calculation'!E110</f>
        <v>2</v>
      </c>
      <c r="C17" s="70">
        <v>1</v>
      </c>
      <c r="D17" s="70">
        <v>1</v>
      </c>
      <c r="E17" s="70">
        <v>1</v>
      </c>
      <c r="F17" s="71">
        <v>1</v>
      </c>
      <c r="G17" s="71">
        <v>1</v>
      </c>
      <c r="H17" s="71">
        <v>1</v>
      </c>
      <c r="I17" s="71">
        <v>1</v>
      </c>
      <c r="J17" s="71">
        <v>1</v>
      </c>
      <c r="K17" s="71">
        <v>1</v>
      </c>
      <c r="L17" s="71">
        <v>1</v>
      </c>
      <c r="M17" s="71">
        <v>2</v>
      </c>
      <c r="N17" s="71">
        <v>2</v>
      </c>
      <c r="O17" s="71">
        <v>2</v>
      </c>
      <c r="P17" s="71">
        <v>2</v>
      </c>
      <c r="Q17" s="72">
        <v>2</v>
      </c>
    </row>
    <row r="18" spans="1:17" s="68" customFormat="1" ht="10.199999999999999" x14ac:dyDescent="0.2">
      <c r="B18" s="69"/>
      <c r="C18" s="70">
        <v>0</v>
      </c>
      <c r="D18" s="70">
        <v>0</v>
      </c>
      <c r="E18" s="70">
        <v>0</v>
      </c>
      <c r="F18" s="71">
        <v>0</v>
      </c>
      <c r="G18" s="71">
        <v>0</v>
      </c>
      <c r="H18" s="71">
        <v>0</v>
      </c>
      <c r="I18" s="71">
        <v>0</v>
      </c>
      <c r="J18" s="71">
        <v>0</v>
      </c>
      <c r="K18" s="71">
        <v>0</v>
      </c>
      <c r="L18" s="71">
        <v>0</v>
      </c>
      <c r="M18" s="71">
        <v>0</v>
      </c>
      <c r="N18" s="71">
        <v>0</v>
      </c>
      <c r="O18" s="71">
        <v>0</v>
      </c>
      <c r="P18" s="71">
        <v>0</v>
      </c>
      <c r="Q18" s="72">
        <v>0</v>
      </c>
    </row>
    <row r="19" spans="1:17" s="68" customFormat="1" ht="10.199999999999999" x14ac:dyDescent="0.2">
      <c r="A19" s="68" t="s">
        <v>35</v>
      </c>
      <c r="B19" s="69">
        <f>'Cost Calculation'!C111</f>
        <v>3</v>
      </c>
      <c r="C19" s="70">
        <v>1</v>
      </c>
      <c r="D19" s="70">
        <v>1</v>
      </c>
      <c r="E19" s="70">
        <v>1</v>
      </c>
      <c r="F19" s="71">
        <v>1</v>
      </c>
      <c r="G19" s="71">
        <v>1</v>
      </c>
      <c r="H19" s="71">
        <v>1</v>
      </c>
      <c r="I19" s="71">
        <v>1</v>
      </c>
      <c r="J19" s="71">
        <v>2</v>
      </c>
      <c r="K19" s="71">
        <v>2</v>
      </c>
      <c r="L19" s="71">
        <v>2</v>
      </c>
      <c r="M19" s="71">
        <v>2</v>
      </c>
      <c r="N19" s="71">
        <v>2</v>
      </c>
      <c r="O19" s="71">
        <v>3</v>
      </c>
      <c r="P19" s="71">
        <v>3</v>
      </c>
      <c r="Q19" s="72">
        <v>3</v>
      </c>
    </row>
    <row r="20" spans="1:17" s="68" customFormat="1" ht="10.199999999999999" x14ac:dyDescent="0.2">
      <c r="A20" s="68" t="s">
        <v>36</v>
      </c>
      <c r="B20" s="69">
        <f>'Cost Calculation'!D111</f>
        <v>2</v>
      </c>
      <c r="C20" s="70">
        <v>1</v>
      </c>
      <c r="D20" s="70">
        <v>1</v>
      </c>
      <c r="E20" s="70">
        <v>1</v>
      </c>
      <c r="F20" s="71">
        <v>1</v>
      </c>
      <c r="G20" s="71">
        <v>1</v>
      </c>
      <c r="H20" s="71">
        <v>1</v>
      </c>
      <c r="I20" s="71">
        <v>1</v>
      </c>
      <c r="J20" s="71">
        <v>1</v>
      </c>
      <c r="K20" s="71">
        <v>1</v>
      </c>
      <c r="L20" s="71">
        <v>1</v>
      </c>
      <c r="M20" s="71">
        <v>1</v>
      </c>
      <c r="N20" s="71">
        <v>1</v>
      </c>
      <c r="O20" s="71">
        <v>1</v>
      </c>
      <c r="P20" s="71">
        <v>2</v>
      </c>
      <c r="Q20" s="72">
        <v>2</v>
      </c>
    </row>
    <row r="21" spans="1:17" s="68" customFormat="1" ht="10.199999999999999" x14ac:dyDescent="0.2">
      <c r="A21" s="68" t="s">
        <v>37</v>
      </c>
      <c r="B21" s="69">
        <f>'Cost Calculation'!E111</f>
        <v>1</v>
      </c>
      <c r="C21" s="70">
        <v>1</v>
      </c>
      <c r="D21" s="70">
        <v>1</v>
      </c>
      <c r="E21" s="70">
        <v>1</v>
      </c>
      <c r="F21" s="71">
        <v>1</v>
      </c>
      <c r="G21" s="71">
        <v>1</v>
      </c>
      <c r="H21" s="71">
        <v>1</v>
      </c>
      <c r="I21" s="71">
        <v>1</v>
      </c>
      <c r="J21" s="71">
        <v>1</v>
      </c>
      <c r="K21" s="71">
        <v>1</v>
      </c>
      <c r="L21" s="71">
        <v>1</v>
      </c>
      <c r="M21" s="71">
        <v>1</v>
      </c>
      <c r="N21" s="71">
        <v>1</v>
      </c>
      <c r="O21" s="71">
        <v>1</v>
      </c>
      <c r="P21" s="71">
        <v>1</v>
      </c>
      <c r="Q21" s="72">
        <v>1</v>
      </c>
    </row>
    <row r="22" spans="1:17" s="68" customFormat="1" ht="10.199999999999999" x14ac:dyDescent="0.2">
      <c r="B22" s="69"/>
      <c r="C22" s="70">
        <v>0</v>
      </c>
      <c r="D22" s="70">
        <v>0</v>
      </c>
      <c r="E22" s="70">
        <v>0</v>
      </c>
      <c r="F22" s="71">
        <v>0</v>
      </c>
      <c r="G22" s="71">
        <v>0</v>
      </c>
      <c r="H22" s="71">
        <v>0</v>
      </c>
      <c r="I22" s="71">
        <v>0</v>
      </c>
      <c r="J22" s="71">
        <v>0</v>
      </c>
      <c r="K22" s="71">
        <v>0</v>
      </c>
      <c r="L22" s="71">
        <v>0</v>
      </c>
      <c r="M22" s="71">
        <v>0</v>
      </c>
      <c r="N22" s="71">
        <v>0</v>
      </c>
      <c r="O22" s="71">
        <v>0</v>
      </c>
      <c r="P22" s="71">
        <v>0</v>
      </c>
      <c r="Q22" s="72">
        <v>0</v>
      </c>
    </row>
    <row r="23" spans="1:17" s="68" customFormat="1" ht="10.199999999999999" x14ac:dyDescent="0.2">
      <c r="A23" s="68" t="s">
        <v>38</v>
      </c>
      <c r="B23" s="73">
        <f>'Cost Calculation'!C113</f>
        <v>0.99611911990883495</v>
      </c>
      <c r="C23" s="74">
        <v>0.24902977997720874</v>
      </c>
      <c r="D23" s="74">
        <v>0.37354466996581315</v>
      </c>
      <c r="E23" s="74">
        <v>0.49805955995441747</v>
      </c>
      <c r="F23" s="75">
        <v>0.62257444994302191</v>
      </c>
      <c r="G23" s="75">
        <v>0.7470893399316263</v>
      </c>
      <c r="H23" s="75">
        <v>0.87160422992023068</v>
      </c>
      <c r="I23" s="75">
        <v>0.99611911990883495</v>
      </c>
      <c r="J23" s="75">
        <v>0.62257444994302191</v>
      </c>
      <c r="K23" s="75">
        <v>0.7470893399316263</v>
      </c>
      <c r="L23" s="75">
        <v>0.87160422992023068</v>
      </c>
      <c r="M23" s="75">
        <v>0.99611911990883495</v>
      </c>
      <c r="N23" s="75">
        <v>0.7470893399316263</v>
      </c>
      <c r="O23" s="75">
        <v>0.83009926659069588</v>
      </c>
      <c r="P23" s="75">
        <v>0.91310919324976536</v>
      </c>
      <c r="Q23" s="76">
        <v>0.99611911990883495</v>
      </c>
    </row>
    <row r="24" spans="1:17" s="68" customFormat="1" ht="10.199999999999999" x14ac:dyDescent="0.2">
      <c r="A24" s="68" t="s">
        <v>39</v>
      </c>
      <c r="B24" s="73">
        <f>'Cost Calculation'!D113</f>
        <v>0.77833125778331247</v>
      </c>
      <c r="C24" s="74">
        <v>0.19458281444582812</v>
      </c>
      <c r="D24" s="74">
        <v>0.29187422166874216</v>
      </c>
      <c r="E24" s="74">
        <v>0.38916562889165623</v>
      </c>
      <c r="F24" s="75">
        <v>0.48645703611457031</v>
      </c>
      <c r="G24" s="75">
        <v>0.58374844333748432</v>
      </c>
      <c r="H24" s="75">
        <v>0.6810398505603984</v>
      </c>
      <c r="I24" s="75">
        <v>0.77833125778331247</v>
      </c>
      <c r="J24" s="75">
        <v>0.97291407222914061</v>
      </c>
      <c r="K24" s="75">
        <v>0.58374844333748432</v>
      </c>
      <c r="L24" s="75">
        <v>0.6810398505603984</v>
      </c>
      <c r="M24" s="75">
        <v>0.77833125778331247</v>
      </c>
      <c r="N24" s="75">
        <v>0.87562266500622654</v>
      </c>
      <c r="O24" s="75">
        <v>0.97291407222914061</v>
      </c>
      <c r="P24" s="75">
        <v>0.71347031963470309</v>
      </c>
      <c r="Q24" s="76">
        <v>0.77833125778331247</v>
      </c>
    </row>
    <row r="25" spans="1:17" s="68" customFormat="1" ht="10.199999999999999" x14ac:dyDescent="0.2">
      <c r="A25" s="68" t="s">
        <v>40</v>
      </c>
      <c r="B25" s="77">
        <f>'Cost Calculation'!E113</f>
        <v>0.79421556916664526</v>
      </c>
      <c r="C25" s="78">
        <v>0.13236926152777423</v>
      </c>
      <c r="D25" s="78">
        <v>0.19855389229166132</v>
      </c>
      <c r="E25" s="78">
        <v>0.26473852305554846</v>
      </c>
      <c r="F25" s="79">
        <v>0.3309231538194356</v>
      </c>
      <c r="G25" s="79">
        <v>0.39710778458332263</v>
      </c>
      <c r="H25" s="79">
        <v>0.46329241534720983</v>
      </c>
      <c r="I25" s="79">
        <v>0.52947704611109692</v>
      </c>
      <c r="J25" s="79">
        <v>0.6618463076388712</v>
      </c>
      <c r="K25" s="79">
        <v>0.79421556916664526</v>
      </c>
      <c r="L25" s="79">
        <v>0.92658483069441966</v>
      </c>
      <c r="M25" s="79">
        <v>0.52947704611109692</v>
      </c>
      <c r="N25" s="79">
        <v>0.59566167687498406</v>
      </c>
      <c r="O25" s="79">
        <v>0.6618463076388712</v>
      </c>
      <c r="P25" s="79">
        <v>0.72803093840275823</v>
      </c>
      <c r="Q25" s="80">
        <v>0.79421556916664526</v>
      </c>
    </row>
    <row r="26" spans="1:17" x14ac:dyDescent="0.2">
      <c r="A26" s="58"/>
      <c r="B26" s="59"/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</row>
    <row r="27" spans="1:17" x14ac:dyDescent="0.2">
      <c r="A27" s="58"/>
      <c r="B27" s="59"/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</row>
    <row r="28" spans="1:17" x14ac:dyDescent="0.2">
      <c r="A28" s="58"/>
      <c r="B28" s="59"/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</row>
    <row r="29" spans="1:17" x14ac:dyDescent="0.2">
      <c r="A29" s="58"/>
      <c r="B29" s="59"/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</row>
    <row r="30" spans="1:17" x14ac:dyDescent="0.2">
      <c r="A30" s="58"/>
      <c r="B30" s="59"/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</row>
    <row r="31" spans="1:17" x14ac:dyDescent="0.2">
      <c r="A31" s="58"/>
      <c r="B31" s="59"/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</row>
    <row r="32" spans="1:17" x14ac:dyDescent="0.2">
      <c r="A32" s="58"/>
      <c r="B32" s="59"/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</row>
    <row r="33" spans="1:13" x14ac:dyDescent="0.2">
      <c r="A33" s="58"/>
      <c r="B33" s="59"/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</row>
    <row r="34" spans="1:13" x14ac:dyDescent="0.2">
      <c r="A34" s="58"/>
      <c r="B34" s="59"/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</row>
    <row r="35" spans="1:13" x14ac:dyDescent="0.2">
      <c r="A35" s="58"/>
      <c r="B35" s="59"/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</row>
    <row r="36" spans="1:13" x14ac:dyDescent="0.2">
      <c r="A36" s="58"/>
      <c r="B36" s="59"/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</row>
    <row r="37" spans="1:13" x14ac:dyDescent="0.2">
      <c r="A37" s="58"/>
      <c r="B37" s="59"/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</row>
    <row r="38" spans="1:13" x14ac:dyDescent="0.2">
      <c r="A38" s="58"/>
      <c r="B38" s="59"/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</row>
    <row r="39" spans="1:13" x14ac:dyDescent="0.2">
      <c r="A39" s="58"/>
      <c r="B39" s="59"/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</row>
    <row r="40" spans="1:13" x14ac:dyDescent="0.2">
      <c r="A40" s="58"/>
      <c r="B40" s="59"/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</row>
    <row r="41" spans="1:13" x14ac:dyDescent="0.2">
      <c r="A41" s="58"/>
      <c r="B41" s="59"/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</row>
    <row r="42" spans="1:13" x14ac:dyDescent="0.2">
      <c r="A42" s="58"/>
      <c r="B42" s="59"/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</row>
    <row r="43" spans="1:13" x14ac:dyDescent="0.2">
      <c r="A43" s="58"/>
      <c r="B43" s="59"/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</row>
    <row r="44" spans="1:13" x14ac:dyDescent="0.2">
      <c r="A44" s="58"/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</row>
    <row r="45" spans="1:13" x14ac:dyDescent="0.2">
      <c r="A45" s="58"/>
      <c r="B45" s="59"/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</row>
    <row r="46" spans="1:13" x14ac:dyDescent="0.2">
      <c r="A46" s="58"/>
      <c r="B46" s="59"/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</row>
    <row r="47" spans="1:13" x14ac:dyDescent="0.2">
      <c r="A47" s="58"/>
      <c r="B47" s="59"/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</row>
    <row r="48" spans="1:13" x14ac:dyDescent="0.2">
      <c r="A48" s="58"/>
      <c r="B48" s="59"/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</row>
    <row r="49" spans="1:13" x14ac:dyDescent="0.2">
      <c r="A49" s="58"/>
      <c r="B49" s="59"/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</row>
  </sheetData>
  <mergeCells count="1">
    <mergeCell ref="C2:K2"/>
  </mergeCells>
  <conditionalFormatting sqref="B14:Q29 B5:C13 G5:Q13 B4:Q4">
    <cfRule type="cellIs" dxfId="1" priority="2" stopIfTrue="1" operator="equal">
      <formula>0</formula>
    </cfRule>
  </conditionalFormatting>
  <conditionalFormatting sqref="F5:F13">
    <cfRule type="cellIs" dxfId="0" priority="1" stopIfTrue="1" operator="equal">
      <formula>0</formula>
    </cfRule>
  </conditionalFormatting>
  <pageMargins left="0.78740157499999996" right="0.78740157499999996" top="0.984251969" bottom="0.984251969" header="0.5" footer="0.5"/>
  <pageSetup paperSize="9" orientation="portrait" horizontalDpi="4294967292" verticalDpi="4294967292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Cost Calculation</vt:lpstr>
      <vt:lpstr>Volume Sensitivity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Steve Hancock;Martyn Wakeman</dc:creator>
  <cp:lastModifiedBy>Martyn Wakeman</cp:lastModifiedBy>
  <dcterms:created xsi:type="dcterms:W3CDTF">2009-06-10T14:00:13Z</dcterms:created>
  <dcterms:modified xsi:type="dcterms:W3CDTF">2025-11-25T09:41:54Z</dcterms:modified>
</cp:coreProperties>
</file>