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pflch.sharepoint.com/sites/STI-GEM_Lab-ME-551EnginesandFuelCells/Documents partages/"/>
    </mc:Choice>
  </mc:AlternateContent>
  <xr:revisionPtr revIDLastSave="0" documentId="8_{D9484C15-584B-4CAB-BE78-035DD3FF9ED1}" xr6:coauthVersionLast="47" xr6:coauthVersionMax="47" xr10:uidLastSave="{00000000-0000-0000-0000-000000000000}"/>
  <bookViews>
    <workbookView xWindow="-120" yWindow="-120" windowWidth="38640" windowHeight="2124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5" i="1"/>
  <c r="K16" i="1"/>
  <c r="J6" i="1"/>
  <c r="K6" i="1" s="1"/>
  <c r="L6" i="1" s="1"/>
  <c r="M6" i="1" s="1"/>
  <c r="N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J14" i="1"/>
  <c r="K14" i="1" s="1"/>
  <c r="L14" i="1" s="1"/>
  <c r="M14" i="1" s="1"/>
  <c r="N14" i="1" s="1"/>
  <c r="J15" i="1"/>
  <c r="J16" i="1"/>
  <c r="J17" i="1"/>
  <c r="K17" i="1" s="1"/>
  <c r="J18" i="1"/>
  <c r="K18" i="1" s="1"/>
  <c r="J19" i="1"/>
  <c r="K19" i="1" s="1"/>
  <c r="J5" i="1"/>
  <c r="K5" i="1" s="1"/>
  <c r="L7" i="1" l="1"/>
  <c r="M7" i="1" s="1"/>
  <c r="N7" i="1" s="1"/>
  <c r="K15" i="1"/>
  <c r="L15" i="1" s="1"/>
  <c r="M15" i="1" s="1"/>
  <c r="N15" i="1" s="1"/>
  <c r="K13" i="1"/>
  <c r="L13" i="1" s="1"/>
  <c r="M13" i="1" s="1"/>
  <c r="N13" i="1" s="1"/>
  <c r="L16" i="1"/>
  <c r="M16" i="1" s="1"/>
  <c r="N16" i="1" s="1"/>
  <c r="L8" i="1"/>
  <c r="M8" i="1" s="1"/>
  <c r="N8" i="1" s="1"/>
  <c r="L5" i="1"/>
  <c r="M5" i="1" s="1"/>
  <c r="N5" i="1" s="1"/>
  <c r="L12" i="1"/>
  <c r="M12" i="1" s="1"/>
  <c r="N12" i="1" s="1"/>
  <c r="L19" i="1"/>
  <c r="M19" i="1" s="1"/>
  <c r="N19" i="1" s="1"/>
  <c r="L11" i="1"/>
  <c r="M11" i="1" s="1"/>
  <c r="N11" i="1" s="1"/>
  <c r="L18" i="1"/>
  <c r="M18" i="1" s="1"/>
  <c r="N18" i="1" s="1"/>
  <c r="L10" i="1"/>
  <c r="M10" i="1" s="1"/>
  <c r="N10" i="1" s="1"/>
  <c r="L17" i="1"/>
  <c r="M17" i="1" s="1"/>
  <c r="N17" i="1" s="1"/>
  <c r="L9" i="1"/>
  <c r="M9" i="1" s="1"/>
  <c r="N9" i="1" s="1"/>
</calcChain>
</file>

<file path=xl/sharedStrings.xml><?xml version="1.0" encoding="utf-8"?>
<sst xmlns="http://schemas.openxmlformats.org/spreadsheetml/2006/main" count="9" uniqueCount="9">
  <si>
    <t>Lambda</t>
  </si>
  <si>
    <t>FU percent</t>
  </si>
  <si>
    <t>FU</t>
  </si>
  <si>
    <t>C_O2</t>
  </si>
  <si>
    <t>qr</t>
  </si>
  <si>
    <t>lnqr</t>
  </si>
  <si>
    <t>Ecompositio</t>
  </si>
  <si>
    <t>E_STD_800</t>
  </si>
  <si>
    <t>E_Nerst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</si>
</sst>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2" fillId="2" borderId="1" applyNumberFormat="0" applyAlignment="0" applyProtection="0"/>
    <xf numFmtId="0" fontId="3" fillId="3" borderId="2" applyNumberFormat="0" applyAlignment="0" applyProtection="0"/>
    <xf numFmtId="0" fontId="1" fillId="4" borderId="0" applyNumberFormat="0" applyBorder="0" applyAlignment="0" applyProtection="0"/>
  </cellStyleXfs>
  <cellXfs count="5">
    <xf numFmtId="0" fontId="0" fillId="0" borderId="0" xfId="0"/>
    <xf numFmtId="0" fontId="2" fillId="2" borderId="1" xfId="1"/>
    <xf numFmtId="0" fontId="4" fillId="5" borderId="0" xfId="0" applyFont="1" applyFill="1"/>
    <xf numFmtId="165" fontId="1" fillId="4" borderId="0" xfId="3" applyNumberFormat="1"/>
    <xf numFmtId="165" fontId="3" fillId="3" borderId="2" xfId="2" applyNumberFormat="1"/>
  </cellXfs>
  <cellStyles count="4">
    <cellStyle name="20% - Accent1" xfId="3" builtinId="30"/>
    <cellStyle name="Input" xfId="1" builtinId="20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4:O19"/>
  <sheetViews>
    <sheetView tabSelected="1" topLeftCell="D1" workbookViewId="0">
      <selection activeCell="T20" sqref="T20"/>
    </sheetView>
  </sheetViews>
  <sheetFormatPr defaultRowHeight="15" x14ac:dyDescent="0.25"/>
  <cols>
    <col min="7" max="7" width="10.28515625" bestFit="1" customWidth="1"/>
    <col min="9" max="9" width="13.5703125" bestFit="1" customWidth="1"/>
    <col min="10" max="10" width="7.5703125" bestFit="1" customWidth="1"/>
    <col min="11" max="11" width="7.7109375" bestFit="1" customWidth="1"/>
    <col min="12" max="12" width="12.140625" bestFit="1" customWidth="1"/>
    <col min="13" max="13" width="12.85546875" bestFit="1" customWidth="1"/>
    <col min="14" max="14" width="15.28515625" bestFit="1" customWidth="1"/>
    <col min="15" max="15" width="12.140625" bestFit="1" customWidth="1"/>
  </cols>
  <sheetData>
    <row r="4" spans="7:15" ht="15.75" x14ac:dyDescent="0.25">
      <c r="G4" s="1" t="s">
        <v>0</v>
      </c>
      <c r="H4" s="1">
        <v>3</v>
      </c>
      <c r="I4" s="2" t="s">
        <v>1</v>
      </c>
      <c r="J4" s="2" t="s">
        <v>2</v>
      </c>
      <c r="K4" s="2" t="s">
        <v>3</v>
      </c>
      <c r="L4" s="2" t="s">
        <v>4</v>
      </c>
      <c r="M4" s="2" t="s">
        <v>5</v>
      </c>
      <c r="N4" s="2" t="s">
        <v>6</v>
      </c>
      <c r="O4" s="2" t="s">
        <v>8</v>
      </c>
    </row>
    <row r="5" spans="7:15" x14ac:dyDescent="0.25">
      <c r="G5" s="1" t="s">
        <v>7</v>
      </c>
      <c r="H5" s="1">
        <v>1.006</v>
      </c>
      <c r="I5" s="3">
        <v>0.01</v>
      </c>
      <c r="J5" s="3">
        <f>I5/100</f>
        <v>1E-4</v>
      </c>
      <c r="K5" s="3">
        <f>0.21*($H$4-J5)/($H$4-0.21*J5)</f>
        <v>0.2099944699612897</v>
      </c>
      <c r="L5" s="3">
        <f>J5/((1-J5)*K5^0.5)</f>
        <v>2.1824258777385156E-4</v>
      </c>
      <c r="M5" s="3">
        <f>LN(L5)</f>
        <v>-8.4299033259113152</v>
      </c>
      <c r="N5" s="3">
        <f>(8.314*1073.15*M5)/(2*96485.33)</f>
        <v>-0.38976403444146984</v>
      </c>
      <c r="O5" s="4">
        <f>$H$5-N5</f>
        <v>1.3957640344414699</v>
      </c>
    </row>
    <row r="6" spans="7:15" x14ac:dyDescent="0.25">
      <c r="I6" s="3">
        <v>0.1</v>
      </c>
      <c r="J6" s="3">
        <f t="shared" ref="J6:J19" si="0">I6/100</f>
        <v>1E-3</v>
      </c>
      <c r="K6" s="3">
        <f>0.21*($H$4-J6)/($H$4-0.21*J6)</f>
        <v>0.20994469612872901</v>
      </c>
      <c r="L6" s="3">
        <f t="shared" ref="L6:L19" si="1">J6/((1-J6)*K6^0.5)</f>
        <v>2.1846509504124508E-3</v>
      </c>
      <c r="M6" s="3">
        <f t="shared" ref="M6:M19" si="2">LN(L6)</f>
        <v>-6.1262992112906574</v>
      </c>
      <c r="N6" s="3">
        <f t="shared" ref="N6:N19" si="3">(8.314*1073.15*M6)/(2*96485.33)</f>
        <v>-0.28325486123295573</v>
      </c>
      <c r="O6" s="4">
        <f t="shared" ref="O6:O19" si="4">$H$5-N6</f>
        <v>1.2892548612329557</v>
      </c>
    </row>
    <row r="7" spans="7:15" x14ac:dyDescent="0.25">
      <c r="I7" s="3">
        <v>1</v>
      </c>
      <c r="J7" s="3">
        <f t="shared" si="0"/>
        <v>0.01</v>
      </c>
      <c r="K7" s="3">
        <f>0.21*($H$4-J7)/($H$4-0.21*J7)</f>
        <v>0.20944661262884018</v>
      </c>
      <c r="L7" s="3">
        <f t="shared" si="1"/>
        <v>2.2071311235014976E-2</v>
      </c>
      <c r="M7" s="3">
        <f t="shared" si="2"/>
        <v>-3.8134766479266951</v>
      </c>
      <c r="N7" s="3">
        <f t="shared" si="3"/>
        <v>-0.17631946489535322</v>
      </c>
      <c r="O7" s="4">
        <f t="shared" si="4"/>
        <v>1.1823194648953532</v>
      </c>
    </row>
    <row r="8" spans="7:15" x14ac:dyDescent="0.25">
      <c r="I8" s="3">
        <v>2</v>
      </c>
      <c r="J8" s="3">
        <f t="shared" si="0"/>
        <v>0.02</v>
      </c>
      <c r="K8" s="3">
        <f>0.21*($H$4-J8)/($H$4-0.21*J8)</f>
        <v>0.20889244942920088</v>
      </c>
      <c r="L8" s="3">
        <f t="shared" si="1"/>
        <v>4.4652167868122795E-2</v>
      </c>
      <c r="M8" s="3">
        <f t="shared" si="2"/>
        <v>-3.1088524203607082</v>
      </c>
      <c r="N8" s="3">
        <f t="shared" si="3"/>
        <v>-0.14374054066769798</v>
      </c>
      <c r="O8" s="4">
        <f t="shared" si="4"/>
        <v>1.1497405406676979</v>
      </c>
    </row>
    <row r="9" spans="7:15" x14ac:dyDescent="0.25">
      <c r="I9" s="3">
        <v>5</v>
      </c>
      <c r="J9" s="3">
        <f t="shared" si="0"/>
        <v>0.05</v>
      </c>
      <c r="K9" s="3">
        <f>0.21*($H$4-J9)/($H$4-0.21*J9)</f>
        <v>0.20722528850978425</v>
      </c>
      <c r="L9" s="3">
        <f t="shared" si="1"/>
        <v>0.11561788553617652</v>
      </c>
      <c r="M9" s="3">
        <f t="shared" si="2"/>
        <v>-2.1574646155405595</v>
      </c>
      <c r="N9" s="3">
        <f t="shared" si="3"/>
        <v>-9.9752284244243969E-2</v>
      </c>
      <c r="O9" s="4">
        <f t="shared" si="4"/>
        <v>1.105752284244244</v>
      </c>
    </row>
    <row r="10" spans="7:15" x14ac:dyDescent="0.25">
      <c r="I10" s="3">
        <v>10</v>
      </c>
      <c r="J10" s="3">
        <f t="shared" si="0"/>
        <v>0.1</v>
      </c>
      <c r="K10" s="3">
        <f>0.21*($H$4-J10)/($H$4-0.21*J10)</f>
        <v>0.20443101711983885</v>
      </c>
      <c r="L10" s="3">
        <f t="shared" si="1"/>
        <v>0.24574466362626174</v>
      </c>
      <c r="M10" s="3">
        <f t="shared" si="2"/>
        <v>-1.4034622348345267</v>
      </c>
      <c r="N10" s="3">
        <f t="shared" si="3"/>
        <v>-6.4890317443374868E-2</v>
      </c>
      <c r="O10" s="4">
        <f t="shared" si="4"/>
        <v>1.0708903174433748</v>
      </c>
    </row>
    <row r="11" spans="7:15" x14ac:dyDescent="0.25">
      <c r="I11" s="3">
        <v>20</v>
      </c>
      <c r="J11" s="3">
        <f t="shared" si="0"/>
        <v>0.2</v>
      </c>
      <c r="K11" s="3">
        <f>0.21*($H$4-J11)/($H$4-0.21*J11)</f>
        <v>0.19878296146044622</v>
      </c>
      <c r="L11" s="3">
        <f t="shared" si="1"/>
        <v>0.56072565957527076</v>
      </c>
      <c r="M11" s="3">
        <f t="shared" si="2"/>
        <v>-0.57852351343383157</v>
      </c>
      <c r="N11" s="3">
        <f t="shared" si="3"/>
        <v>-2.6748546204810448E-2</v>
      </c>
      <c r="O11" s="4">
        <f t="shared" si="4"/>
        <v>1.0327485462048105</v>
      </c>
    </row>
    <row r="12" spans="7:15" x14ac:dyDescent="0.25">
      <c r="I12" s="3">
        <v>50</v>
      </c>
      <c r="J12" s="3">
        <f t="shared" si="0"/>
        <v>0.5</v>
      </c>
      <c r="K12" s="3">
        <f>0.21*($H$4-J12)/($H$4-0.21*J12)</f>
        <v>0.18134715025906736</v>
      </c>
      <c r="L12" s="3">
        <f t="shared" si="1"/>
        <v>2.3482516292522218</v>
      </c>
      <c r="M12" s="3">
        <f t="shared" si="2"/>
        <v>0.85367106370773593</v>
      </c>
      <c r="N12" s="3">
        <f t="shared" si="3"/>
        <v>3.9470236491792557E-2</v>
      </c>
      <c r="O12" s="4">
        <f t="shared" si="4"/>
        <v>0.96652976350820741</v>
      </c>
    </row>
    <row r="13" spans="7:15" x14ac:dyDescent="0.25">
      <c r="I13" s="3">
        <v>80</v>
      </c>
      <c r="J13" s="3">
        <f t="shared" si="0"/>
        <v>0.8</v>
      </c>
      <c r="K13" s="3">
        <f>0.21*($H$4-J13)/($H$4-0.21*J13)</f>
        <v>0.16313559322033899</v>
      </c>
      <c r="L13" s="3">
        <f t="shared" si="1"/>
        <v>9.9034298138534869</v>
      </c>
      <c r="M13" s="3">
        <f t="shared" si="2"/>
        <v>2.2928811429858267</v>
      </c>
      <c r="N13" s="3">
        <f t="shared" si="3"/>
        <v>0.10601338713315706</v>
      </c>
      <c r="O13" s="4">
        <f t="shared" si="4"/>
        <v>0.89998661286684301</v>
      </c>
    </row>
    <row r="14" spans="7:15" x14ac:dyDescent="0.25">
      <c r="I14" s="3">
        <v>90</v>
      </c>
      <c r="J14" s="3">
        <f t="shared" si="0"/>
        <v>0.9</v>
      </c>
      <c r="K14" s="3">
        <f>0.21*($H$4-J14)/($H$4-0.21*J14)</f>
        <v>0.15688367129135539</v>
      </c>
      <c r="L14" s="3">
        <f t="shared" si="1"/>
        <v>22.722370528819827</v>
      </c>
      <c r="M14" s="3">
        <f t="shared" si="2"/>
        <v>3.1233499250660626</v>
      </c>
      <c r="N14" s="3">
        <f t="shared" si="3"/>
        <v>0.14441084561721321</v>
      </c>
      <c r="O14" s="4">
        <f t="shared" si="4"/>
        <v>0.86158915438278683</v>
      </c>
    </row>
    <row r="15" spans="7:15" x14ac:dyDescent="0.25">
      <c r="I15" s="3">
        <v>95</v>
      </c>
      <c r="J15" s="3">
        <f t="shared" si="0"/>
        <v>0.95</v>
      </c>
      <c r="K15" s="3">
        <f>0.21*($H$4-J15)/($H$4-0.21*J15)</f>
        <v>0.15372254954472414</v>
      </c>
      <c r="L15" s="3">
        <f t="shared" si="1"/>
        <v>48.460156413097529</v>
      </c>
      <c r="M15" s="3">
        <f t="shared" si="2"/>
        <v>3.8807419430574903</v>
      </c>
      <c r="N15" s="3">
        <f t="shared" si="3"/>
        <v>0.17942953529526975</v>
      </c>
      <c r="O15" s="4">
        <f t="shared" si="4"/>
        <v>0.82657046470473028</v>
      </c>
    </row>
    <row r="16" spans="7:15" x14ac:dyDescent="0.25">
      <c r="I16" s="3">
        <v>98</v>
      </c>
      <c r="J16" s="3">
        <f t="shared" si="0"/>
        <v>0.98</v>
      </c>
      <c r="K16" s="3">
        <f>0.21*($H$4-J16)/($H$4-0.21*J16)</f>
        <v>0.15181447283659005</v>
      </c>
      <c r="L16" s="3">
        <f t="shared" si="1"/>
        <v>125.75912068571225</v>
      </c>
      <c r="M16" s="3">
        <f t="shared" si="2"/>
        <v>4.8343683366535277</v>
      </c>
      <c r="N16" s="3">
        <f t="shared" si="3"/>
        <v>0.22352129485025601</v>
      </c>
      <c r="O16" s="4">
        <f t="shared" si="4"/>
        <v>0.78247870514974394</v>
      </c>
    </row>
    <row r="17" spans="9:15" x14ac:dyDescent="0.25">
      <c r="I17" s="3">
        <v>99</v>
      </c>
      <c r="J17" s="3">
        <f t="shared" si="0"/>
        <v>0.99</v>
      </c>
      <c r="K17" s="3">
        <f>0.21*($H$4-J17)/($H$4-0.21*J17)</f>
        <v>0.1511765337917696</v>
      </c>
      <c r="L17" s="3">
        <f t="shared" si="1"/>
        <v>254.62028671163884</v>
      </c>
      <c r="M17" s="3">
        <f t="shared" si="2"/>
        <v>5.5397733636702498</v>
      </c>
      <c r="N17" s="3">
        <f t="shared" si="3"/>
        <v>0.25613632003094033</v>
      </c>
      <c r="O17" s="4">
        <f t="shared" si="4"/>
        <v>0.74986367996905967</v>
      </c>
    </row>
    <row r="18" spans="9:15" x14ac:dyDescent="0.25">
      <c r="I18" s="3">
        <v>99.9</v>
      </c>
      <c r="J18" s="3">
        <f t="shared" si="0"/>
        <v>0.99900000000000011</v>
      </c>
      <c r="K18" s="3">
        <f>0.21*($H$4-J18)/($H$4-0.21*J18)</f>
        <v>0.15060156762394228</v>
      </c>
      <c r="L18" s="3">
        <f t="shared" si="1"/>
        <v>2574.2501218966645</v>
      </c>
      <c r="M18" s="3">
        <f t="shared" si="2"/>
        <v>7.8533135558891614</v>
      </c>
      <c r="N18" s="3">
        <f t="shared" si="3"/>
        <v>0.36310489657321693</v>
      </c>
      <c r="O18" s="4">
        <f t="shared" si="4"/>
        <v>0.64289510342678313</v>
      </c>
    </row>
    <row r="19" spans="9:15" x14ac:dyDescent="0.25">
      <c r="I19" s="3">
        <v>99.99</v>
      </c>
      <c r="J19" s="3">
        <f t="shared" si="0"/>
        <v>0.9998999999999999</v>
      </c>
      <c r="K19" s="3">
        <f>0.21*($H$4-J19)/($H$4-0.21*J19)</f>
        <v>0.1505440281632289</v>
      </c>
      <c r="L19" s="3">
        <f t="shared" si="1"/>
        <v>25770.616146138378</v>
      </c>
      <c r="M19" s="3">
        <f t="shared" si="2"/>
        <v>10.156990212795524</v>
      </c>
      <c r="N19" s="3">
        <f t="shared" si="3"/>
        <v>0.46961742383845634</v>
      </c>
      <c r="O19" s="4">
        <f t="shared" si="4"/>
        <v>0.53638257616154372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5C486242E8041AF5F127B7B6036DD" ma:contentTypeVersion="3" ma:contentTypeDescription="Crée un document." ma:contentTypeScope="" ma:versionID="22466fae8908f6f27ed8ee92ffe9eff3">
  <xsd:schema xmlns:xsd="http://www.w3.org/2001/XMLSchema" xmlns:xs="http://www.w3.org/2001/XMLSchema" xmlns:p="http://schemas.microsoft.com/office/2006/metadata/properties" xmlns:ns2="b61e5266-d6be-4182-8a8b-5539b3409ad3" targetNamespace="http://schemas.microsoft.com/office/2006/metadata/properties" ma:root="true" ma:fieldsID="2df42aa69922031b9907cc86925626a3" ns2:_="">
    <xsd:import namespace="b61e5266-d6be-4182-8a8b-5539b3409a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1e5266-d6be-4182-8a8b-5539b3409a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1446CD-0047-4A04-8887-70BE50907C5D}"/>
</file>

<file path=customXml/itemProps2.xml><?xml version="1.0" encoding="utf-8"?>
<ds:datastoreItem xmlns:ds="http://schemas.openxmlformats.org/officeDocument/2006/customXml" ds:itemID="{8FA6747A-86CC-4B49-9E53-688C9CF19B31}"/>
</file>

<file path=customXml/itemProps3.xml><?xml version="1.0" encoding="utf-8"?>
<ds:datastoreItem xmlns:ds="http://schemas.openxmlformats.org/officeDocument/2006/customXml" ds:itemID="{AE267713-F73D-4015-A0AD-3824543F3D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Suhas Nuggehalli Sampathkumar</dc:creator>
  <cp:lastModifiedBy>Suhas Nuggehalli Sampathkumar</cp:lastModifiedBy>
  <dcterms:created xsi:type="dcterms:W3CDTF">2023-12-05T12:02:43Z</dcterms:created>
  <dcterms:modified xsi:type="dcterms:W3CDTF">2023-12-05T15:38:23Z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0x01010047E5C486242E8041AF5F127B7B6036DD</vt:lpwstr>
  </property>
</Properties>
</file>