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Shared drives\CIRAIG_education\1_Cours académiques\2_Cycles supérieurs\DDI8003\Ressources_for_all_sessions\TPs\English\TP4\"/>
    </mc:Choice>
  </mc:AlternateContent>
  <xr:revisionPtr revIDLastSave="0" documentId="8_{B255B315-4AC0-40CD-BEDA-50747EB293F3}" xr6:coauthVersionLast="47" xr6:coauthVersionMax="47" xr10:uidLastSave="{00000000-0000-0000-0000-000000000000}"/>
  <bookViews>
    <workbookView xWindow="1500" yWindow="-15870" windowWidth="25440" windowHeight="15540" tabRatio="788" firstSheet="5" activeTab="20" xr2:uid="{00000000-000D-0000-FFFF-FFFF00000000}"/>
  </bookViews>
  <sheets>
    <sheet name="Contribution tree_CO2" sheetId="10" state="hidden" r:id="rId1"/>
    <sheet name="Contribution tree_FNEU" sheetId="11" state="hidden" r:id="rId2"/>
    <sheet name="Contribution tree_water" sheetId="12" state="hidden" r:id="rId3"/>
    <sheet name="Contribution tree_EQ" sheetId="13" state="hidden" r:id="rId4"/>
    <sheet name="Contribution tree_HH" sheetId="14" state="hidden" r:id="rId5"/>
    <sheet name="Q3.1 US results" sheetId="15" r:id="rId6"/>
    <sheet name="China_CO2" sheetId="16" state="hidden" r:id="rId7"/>
    <sheet name="China_FNEU" sheetId="17" state="hidden" r:id="rId8"/>
    <sheet name="China_water" sheetId="18" state="hidden" r:id="rId9"/>
    <sheet name="China_EQ" sheetId="19" state="hidden" r:id="rId10"/>
    <sheet name="China_HH" sheetId="20" state="hidden" r:id="rId11"/>
    <sheet name="Q4 China results" sheetId="21" r:id="rId12"/>
    <sheet name="QC_CO2" sheetId="22" state="hidden" r:id="rId13"/>
    <sheet name="QC_FNEU" sheetId="23" state="hidden" r:id="rId14"/>
    <sheet name="QC_water" sheetId="24" state="hidden" r:id="rId15"/>
    <sheet name="QC_EQ" sheetId="25" state="hidden" r:id="rId16"/>
    <sheet name="QC_HH" sheetId="26" state="hidden" r:id="rId17"/>
    <sheet name="Q4 QC results" sheetId="27" r:id="rId18"/>
    <sheet name="Q4 part a" sheetId="28" r:id="rId19"/>
    <sheet name="Q4 part b" sheetId="29" r:id="rId20"/>
    <sheet name="Q4 part b (alt)" sheetId="30" r:id="rId21"/>
    <sheet name="Q5 US results" sheetId="31" r:id="rId22"/>
    <sheet name="Q5 CN results" sheetId="38" r:id="rId23"/>
    <sheet name="Q5 QC results" sheetId="39" r:id="rId24"/>
    <sheet name="Q5 Summary" sheetId="40" r:id="rId25"/>
  </sheets>
  <definedNames>
    <definedName name="_xlnm._FilterDatabase" localSheetId="22" hidden="1">'Q5 CN results'!$B$1:$D$1</definedName>
    <definedName name="_xlnm._FilterDatabase" localSheetId="23" hidden="1">'Q5 QC results'!$B$1:$D$1</definedName>
    <definedName name="_xlnm._FilterDatabase" localSheetId="24" hidden="1">'Q5 Summary'!#REF!</definedName>
    <definedName name="_xlnm._FilterDatabase" localSheetId="21" hidden="1">'Q5 US results'!$B$1:$D$1</definedName>
  </definedNames>
  <calcPr calcId="191029"/>
  <pivotCaches>
    <pivotCache cacheId="13" r:id="rId26"/>
    <pivotCache cacheId="17" r:id="rId2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8" roundtripDataChecksum="9y3T6FScOeHk47wDZ/5B78i81HiRv6thV7AlQVk9jbQ="/>
    </ext>
  </extLst>
</workbook>
</file>

<file path=xl/calcChain.xml><?xml version="1.0" encoding="utf-8"?>
<calcChain xmlns="http://schemas.openxmlformats.org/spreadsheetml/2006/main">
  <c r="B13" i="40" l="1"/>
  <c r="C13" i="40"/>
  <c r="D13" i="40"/>
  <c r="B14" i="40"/>
  <c r="C14" i="40"/>
  <c r="D14" i="40"/>
  <c r="B15" i="40"/>
  <c r="C15" i="40"/>
  <c r="D15" i="40"/>
  <c r="B16" i="40"/>
  <c r="C16" i="40"/>
  <c r="D16" i="40"/>
  <c r="B17" i="40"/>
  <c r="C17" i="40"/>
  <c r="D17" i="40"/>
  <c r="B18" i="40"/>
  <c r="C18" i="40"/>
  <c r="D18" i="40"/>
  <c r="B19" i="40"/>
  <c r="C19" i="40"/>
  <c r="D19" i="40"/>
  <c r="B20" i="40"/>
  <c r="C20" i="40"/>
  <c r="D20" i="40"/>
  <c r="B21" i="40"/>
  <c r="C21" i="40"/>
  <c r="D21" i="40"/>
  <c r="B22" i="40"/>
  <c r="C22" i="40"/>
  <c r="D22" i="40"/>
  <c r="B23" i="40"/>
  <c r="C23" i="40"/>
  <c r="D23" i="40"/>
  <c r="B24" i="40"/>
  <c r="C24" i="40"/>
  <c r="D24" i="40"/>
  <c r="B25" i="40"/>
  <c r="C25" i="40"/>
  <c r="D25" i="40"/>
  <c r="B26" i="40"/>
  <c r="C26" i="40"/>
  <c r="D26" i="40"/>
  <c r="B27" i="40"/>
  <c r="C27" i="40"/>
  <c r="D27" i="40"/>
  <c r="B28" i="40"/>
  <c r="C28" i="40"/>
  <c r="D28" i="40"/>
  <c r="B29" i="40"/>
  <c r="C29" i="40"/>
  <c r="D29" i="40"/>
  <c r="B30" i="40"/>
  <c r="C30" i="40"/>
  <c r="D30" i="40"/>
  <c r="B31" i="40"/>
  <c r="C31" i="40"/>
  <c r="D31" i="40"/>
  <c r="B32" i="40"/>
  <c r="C32" i="40"/>
  <c r="D32" i="40"/>
  <c r="B33" i="40"/>
  <c r="C33" i="40"/>
  <c r="D33" i="40"/>
  <c r="B34" i="40"/>
  <c r="C34" i="40"/>
  <c r="D34" i="40"/>
  <c r="B35" i="40"/>
  <c r="C35" i="40"/>
  <c r="D35" i="40"/>
  <c r="B36" i="40"/>
  <c r="C36" i="40"/>
  <c r="D36" i="40"/>
  <c r="B37" i="40"/>
  <c r="C37" i="40"/>
  <c r="D37" i="40"/>
  <c r="B38" i="40"/>
  <c r="C38" i="40"/>
  <c r="D38" i="40"/>
  <c r="D12" i="40"/>
  <c r="C12" i="40"/>
  <c r="B12" i="40"/>
  <c r="D21" i="27"/>
  <c r="E21" i="27"/>
  <c r="F21" i="27"/>
  <c r="G21" i="27"/>
  <c r="D22" i="27"/>
  <c r="E22" i="27"/>
  <c r="F22" i="27"/>
  <c r="G22" i="27"/>
  <c r="D23" i="27"/>
  <c r="E23" i="27"/>
  <c r="F23" i="27"/>
  <c r="G23" i="27"/>
  <c r="D24" i="27"/>
  <c r="E24" i="27"/>
  <c r="F24" i="27"/>
  <c r="G24" i="27"/>
  <c r="C24" i="27"/>
  <c r="C23" i="27"/>
  <c r="C22" i="27"/>
  <c r="C21" i="27"/>
  <c r="C3" i="27"/>
  <c r="D3" i="27"/>
  <c r="E3" i="27"/>
  <c r="F3" i="27"/>
  <c r="G3" i="27"/>
  <c r="C4" i="27"/>
  <c r="D4" i="27"/>
  <c r="E4" i="27"/>
  <c r="F4" i="27"/>
  <c r="G4" i="27"/>
  <c r="C5" i="27"/>
  <c r="D5" i="27"/>
  <c r="E5" i="27"/>
  <c r="F5" i="27"/>
  <c r="G5" i="27"/>
  <c r="C6" i="27"/>
  <c r="D6" i="27"/>
  <c r="E6" i="27"/>
  <c r="F6" i="27"/>
  <c r="G6" i="27"/>
  <c r="C7" i="27"/>
  <c r="D7" i="27"/>
  <c r="E7" i="27"/>
  <c r="F7" i="27"/>
  <c r="G7" i="27"/>
  <c r="C8" i="27"/>
  <c r="D8" i="27"/>
  <c r="E8" i="27"/>
  <c r="F8" i="27"/>
  <c r="G8" i="27"/>
  <c r="C9" i="27"/>
  <c r="D9" i="27"/>
  <c r="E9" i="27"/>
  <c r="F9" i="27"/>
  <c r="G9" i="27"/>
  <c r="C10" i="27"/>
  <c r="D10" i="27"/>
  <c r="E10" i="27"/>
  <c r="F10" i="27"/>
  <c r="G10" i="27"/>
  <c r="C11" i="27"/>
  <c r="D11" i="27"/>
  <c r="E11" i="27"/>
  <c r="F11" i="27"/>
  <c r="G11" i="27"/>
  <c r="C12" i="27"/>
  <c r="D12" i="27"/>
  <c r="E12" i="27"/>
  <c r="F12" i="27"/>
  <c r="G12" i="27"/>
  <c r="C13" i="27"/>
  <c r="D13" i="27"/>
  <c r="E13" i="27"/>
  <c r="F13" i="27"/>
  <c r="G13" i="27"/>
  <c r="C14" i="27"/>
  <c r="D14" i="27"/>
  <c r="E14" i="27"/>
  <c r="F14" i="27"/>
  <c r="G14" i="27"/>
  <c r="C15" i="27"/>
  <c r="D15" i="27"/>
  <c r="E15" i="27"/>
  <c r="F15" i="27"/>
  <c r="G15" i="27"/>
  <c r="C16" i="27"/>
  <c r="D16" i="27"/>
  <c r="E16" i="27"/>
  <c r="F16" i="27"/>
  <c r="G16" i="27"/>
  <c r="C17" i="27"/>
  <c r="D17" i="27"/>
  <c r="E17" i="27"/>
  <c r="F17" i="27"/>
  <c r="G17" i="27"/>
  <c r="C18" i="27"/>
  <c r="D18" i="27"/>
  <c r="E18" i="27"/>
  <c r="F18" i="27"/>
  <c r="G18" i="27"/>
  <c r="G2" i="27"/>
  <c r="F2" i="27"/>
  <c r="E2" i="27"/>
  <c r="D2" i="27"/>
  <c r="C2" i="27"/>
  <c r="D21" i="21"/>
  <c r="E21" i="21"/>
  <c r="F21" i="21"/>
  <c r="G21" i="21"/>
  <c r="D22" i="21"/>
  <c r="E22" i="21"/>
  <c r="F22" i="21"/>
  <c r="G22" i="21"/>
  <c r="D23" i="21"/>
  <c r="E23" i="21"/>
  <c r="F23" i="21"/>
  <c r="G23" i="21"/>
  <c r="D24" i="21"/>
  <c r="E24" i="21"/>
  <c r="F24" i="21"/>
  <c r="G24" i="21"/>
  <c r="C24" i="21"/>
  <c r="C23" i="21"/>
  <c r="C22" i="21"/>
  <c r="C21" i="21"/>
  <c r="C3" i="21"/>
  <c r="D3" i="21"/>
  <c r="E3" i="21"/>
  <c r="F3" i="21"/>
  <c r="G3" i="21"/>
  <c r="C4" i="21"/>
  <c r="D4" i="21"/>
  <c r="E4" i="21"/>
  <c r="F4" i="21"/>
  <c r="G4" i="21"/>
  <c r="C5" i="21"/>
  <c r="D5" i="21"/>
  <c r="E5" i="21"/>
  <c r="F5" i="21"/>
  <c r="G5" i="21"/>
  <c r="C6" i="21"/>
  <c r="D6" i="21"/>
  <c r="E6" i="21"/>
  <c r="F6" i="21"/>
  <c r="G6" i="21"/>
  <c r="C7" i="21"/>
  <c r="D7" i="21"/>
  <c r="E7" i="21"/>
  <c r="F7" i="21"/>
  <c r="G7" i="21"/>
  <c r="C8" i="21"/>
  <c r="D8" i="21"/>
  <c r="E8" i="21"/>
  <c r="F8" i="21"/>
  <c r="G8" i="21"/>
  <c r="C9" i="21"/>
  <c r="D9" i="21"/>
  <c r="E9" i="21"/>
  <c r="F9" i="21"/>
  <c r="G9" i="21"/>
  <c r="C10" i="21"/>
  <c r="D10" i="21"/>
  <c r="E10" i="21"/>
  <c r="F10" i="21"/>
  <c r="G10" i="21"/>
  <c r="C11" i="21"/>
  <c r="D11" i="21"/>
  <c r="E11" i="21"/>
  <c r="F11" i="21"/>
  <c r="G11" i="21"/>
  <c r="C12" i="21"/>
  <c r="D12" i="21"/>
  <c r="E12" i="21"/>
  <c r="F12" i="21"/>
  <c r="G12" i="21"/>
  <c r="C13" i="21"/>
  <c r="D13" i="21"/>
  <c r="E13" i="21"/>
  <c r="F13" i="21"/>
  <c r="G13" i="21"/>
  <c r="C14" i="21"/>
  <c r="D14" i="21"/>
  <c r="E14" i="21"/>
  <c r="F14" i="21"/>
  <c r="G14" i="21"/>
  <c r="C15" i="21"/>
  <c r="D15" i="21"/>
  <c r="E15" i="21"/>
  <c r="F15" i="21"/>
  <c r="G15" i="21"/>
  <c r="C16" i="21"/>
  <c r="D16" i="21"/>
  <c r="E16" i="21"/>
  <c r="F16" i="21"/>
  <c r="G16" i="21"/>
  <c r="C17" i="21"/>
  <c r="D17" i="21"/>
  <c r="E17" i="21"/>
  <c r="F17" i="21"/>
  <c r="G17" i="21"/>
  <c r="C18" i="21"/>
  <c r="D18" i="21"/>
  <c r="E18" i="21"/>
  <c r="F18" i="21"/>
  <c r="G18" i="21"/>
  <c r="G2" i="21"/>
  <c r="F2" i="21"/>
  <c r="E2" i="21"/>
  <c r="D2" i="21"/>
  <c r="C2" i="21"/>
  <c r="D26" i="15"/>
  <c r="E26" i="15"/>
  <c r="F26" i="15"/>
  <c r="G26" i="15"/>
  <c r="D27" i="15"/>
  <c r="E27" i="15"/>
  <c r="F27" i="15"/>
  <c r="G27" i="15"/>
  <c r="D28" i="15"/>
  <c r="E28" i="15"/>
  <c r="F28" i="15"/>
  <c r="G28" i="15"/>
  <c r="D29" i="15"/>
  <c r="E29" i="15"/>
  <c r="F29" i="15"/>
  <c r="G29" i="15"/>
  <c r="D30" i="15"/>
  <c r="E30" i="15"/>
  <c r="F30" i="15"/>
  <c r="G30" i="15"/>
  <c r="D31" i="15"/>
  <c r="E31" i="15"/>
  <c r="F31" i="15"/>
  <c r="G31" i="15"/>
  <c r="D32" i="15"/>
  <c r="E32" i="15"/>
  <c r="F32" i="15"/>
  <c r="G32" i="15"/>
  <c r="D33" i="15"/>
  <c r="E33" i="15"/>
  <c r="F33" i="15"/>
  <c r="G33" i="15"/>
  <c r="D20" i="15"/>
  <c r="E20" i="15"/>
  <c r="F20" i="15"/>
  <c r="G20" i="15"/>
  <c r="D21" i="15"/>
  <c r="E21" i="15"/>
  <c r="F21" i="15"/>
  <c r="G21" i="15"/>
  <c r="D22" i="15"/>
  <c r="E22" i="15"/>
  <c r="F22" i="15"/>
  <c r="G22" i="15"/>
  <c r="D23" i="15"/>
  <c r="E23" i="15"/>
  <c r="F23" i="15"/>
  <c r="G23" i="15"/>
  <c r="C3" i="15"/>
  <c r="D3" i="15"/>
  <c r="E3" i="15"/>
  <c r="F3" i="15"/>
  <c r="E2" i="28" s="1"/>
  <c r="G3" i="15"/>
  <c r="C4" i="15"/>
  <c r="D4" i="15"/>
  <c r="E4" i="15"/>
  <c r="F4" i="15"/>
  <c r="G4" i="15"/>
  <c r="C5" i="15"/>
  <c r="D5" i="15"/>
  <c r="C2" i="28" s="1"/>
  <c r="E5" i="15"/>
  <c r="F5" i="15"/>
  <c r="G5" i="15"/>
  <c r="C6" i="15"/>
  <c r="B2" i="28" s="1"/>
  <c r="D6" i="15"/>
  <c r="E6" i="15"/>
  <c r="F6" i="15"/>
  <c r="G6" i="15"/>
  <c r="F2" i="28" s="1"/>
  <c r="C7" i="15"/>
  <c r="D7" i="15"/>
  <c r="E7" i="15"/>
  <c r="F7" i="15"/>
  <c r="G7" i="15"/>
  <c r="C8" i="15"/>
  <c r="D8" i="15"/>
  <c r="E8" i="15"/>
  <c r="F8" i="15"/>
  <c r="G8" i="15"/>
  <c r="C9" i="15"/>
  <c r="D9" i="15"/>
  <c r="E9" i="15"/>
  <c r="F9" i="15"/>
  <c r="G9" i="15"/>
  <c r="C10" i="15"/>
  <c r="D10" i="15"/>
  <c r="E10" i="15"/>
  <c r="F10" i="15"/>
  <c r="G10" i="15"/>
  <c r="C11" i="15"/>
  <c r="D11" i="15"/>
  <c r="E11" i="15"/>
  <c r="F11" i="15"/>
  <c r="G11" i="15"/>
  <c r="C12" i="15"/>
  <c r="D12" i="15"/>
  <c r="E12" i="15"/>
  <c r="F12" i="15"/>
  <c r="G12" i="15"/>
  <c r="C13" i="15"/>
  <c r="D13" i="15"/>
  <c r="E13" i="15"/>
  <c r="F13" i="15"/>
  <c r="G13" i="15"/>
  <c r="C14" i="15"/>
  <c r="D14" i="15"/>
  <c r="E14" i="15"/>
  <c r="F14" i="15"/>
  <c r="G14" i="15"/>
  <c r="C15" i="15"/>
  <c r="D15" i="15"/>
  <c r="E15" i="15"/>
  <c r="F15" i="15"/>
  <c r="G15" i="15"/>
  <c r="C16" i="15"/>
  <c r="D16" i="15"/>
  <c r="E16" i="15"/>
  <c r="F16" i="15"/>
  <c r="G16" i="15"/>
  <c r="C17" i="15"/>
  <c r="D17" i="15"/>
  <c r="E17" i="15"/>
  <c r="F17" i="15"/>
  <c r="G17" i="15"/>
  <c r="G2" i="15"/>
  <c r="F2" i="15"/>
  <c r="E2" i="15"/>
  <c r="D2" i="15"/>
  <c r="C27" i="15"/>
  <c r="C26" i="15"/>
  <c r="C23" i="15"/>
  <c r="C22" i="15"/>
  <c r="C21" i="15"/>
  <c r="C20" i="15"/>
  <c r="C2" i="15"/>
  <c r="D2" i="28"/>
  <c r="G8" i="26"/>
  <c r="G6" i="25"/>
  <c r="G8" i="24"/>
  <c r="G6" i="24"/>
  <c r="G8" i="23"/>
  <c r="G6" i="23"/>
  <c r="G5" i="23"/>
  <c r="G8" i="22"/>
  <c r="G5" i="22"/>
  <c r="B2" i="40"/>
  <c r="C2" i="40"/>
  <c r="D2" i="40"/>
  <c r="D7" i="40" s="1"/>
  <c r="B3" i="40"/>
  <c r="C3" i="40"/>
  <c r="D3" i="40"/>
  <c r="C8" i="40" s="1"/>
  <c r="B7" i="40"/>
  <c r="C31" i="39"/>
  <c r="C30" i="39"/>
  <c r="F28" i="39"/>
  <c r="E28" i="39"/>
  <c r="F27" i="39"/>
  <c r="E27" i="39"/>
  <c r="F26" i="39"/>
  <c r="E26" i="39"/>
  <c r="F25" i="39"/>
  <c r="E25" i="39"/>
  <c r="F24" i="39"/>
  <c r="E24" i="39"/>
  <c r="F23" i="39"/>
  <c r="E23" i="39"/>
  <c r="F22" i="39"/>
  <c r="E22" i="39"/>
  <c r="F21" i="39"/>
  <c r="E21" i="39"/>
  <c r="F20" i="39"/>
  <c r="E20" i="39"/>
  <c r="F19" i="39"/>
  <c r="E19" i="39"/>
  <c r="F18" i="39"/>
  <c r="E18" i="39"/>
  <c r="F17" i="39"/>
  <c r="E17" i="39"/>
  <c r="F16" i="39"/>
  <c r="E16" i="39"/>
  <c r="F15" i="39"/>
  <c r="E15" i="39"/>
  <c r="F14" i="39"/>
  <c r="E14" i="39"/>
  <c r="F13" i="39"/>
  <c r="F31" i="39" s="1"/>
  <c r="E13" i="39"/>
  <c r="E31" i="39" s="1"/>
  <c r="F12" i="39"/>
  <c r="E12" i="39"/>
  <c r="F11" i="39"/>
  <c r="E11" i="39"/>
  <c r="F10" i="39"/>
  <c r="E10" i="39"/>
  <c r="F9" i="39"/>
  <c r="E9" i="39"/>
  <c r="F8" i="39"/>
  <c r="E8" i="39"/>
  <c r="F7" i="39"/>
  <c r="E7" i="39"/>
  <c r="F6" i="39"/>
  <c r="E6" i="39"/>
  <c r="F5" i="39"/>
  <c r="E5" i="39"/>
  <c r="F4" i="39"/>
  <c r="E4" i="39"/>
  <c r="F3" i="39"/>
  <c r="E3" i="39"/>
  <c r="E30" i="39" s="1"/>
  <c r="F2" i="39"/>
  <c r="E2" i="39"/>
  <c r="C31" i="38"/>
  <c r="C30" i="38"/>
  <c r="F28" i="38"/>
  <c r="E28" i="38"/>
  <c r="F27" i="38"/>
  <c r="E27" i="38"/>
  <c r="F26" i="38"/>
  <c r="E26" i="38"/>
  <c r="F25" i="38"/>
  <c r="E25" i="38"/>
  <c r="F24" i="38"/>
  <c r="E24" i="38"/>
  <c r="F23" i="38"/>
  <c r="E23" i="38"/>
  <c r="F22" i="38"/>
  <c r="E22" i="38"/>
  <c r="F21" i="38"/>
  <c r="E21" i="38"/>
  <c r="F20" i="38"/>
  <c r="E20" i="38"/>
  <c r="F19" i="38"/>
  <c r="E19" i="38"/>
  <c r="F18" i="38"/>
  <c r="E18" i="38"/>
  <c r="F17" i="38"/>
  <c r="E17" i="38"/>
  <c r="F16" i="38"/>
  <c r="E16" i="38"/>
  <c r="F15" i="38"/>
  <c r="E15" i="38"/>
  <c r="F14" i="38"/>
  <c r="E14" i="38"/>
  <c r="F13" i="38"/>
  <c r="F31" i="38" s="1"/>
  <c r="E13" i="38"/>
  <c r="E31" i="38" s="1"/>
  <c r="F12" i="38"/>
  <c r="E12" i="38"/>
  <c r="F11" i="38"/>
  <c r="E11" i="38"/>
  <c r="F10" i="38"/>
  <c r="E10" i="38"/>
  <c r="F9" i="38"/>
  <c r="E9" i="38"/>
  <c r="F8" i="38"/>
  <c r="E8" i="38"/>
  <c r="F7" i="38"/>
  <c r="E7" i="38"/>
  <c r="F6" i="38"/>
  <c r="E6" i="38"/>
  <c r="F5" i="38"/>
  <c r="E5" i="38"/>
  <c r="F4" i="38"/>
  <c r="E4" i="38"/>
  <c r="F3" i="38"/>
  <c r="E3" i="38"/>
  <c r="E30" i="38" s="1"/>
  <c r="F2" i="38"/>
  <c r="E2" i="38"/>
  <c r="F32" i="31"/>
  <c r="E32" i="31"/>
  <c r="C30" i="31"/>
  <c r="F3" i="31"/>
  <c r="F4" i="31"/>
  <c r="F5" i="3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" i="31"/>
  <c r="F30" i="31" s="1"/>
  <c r="E2" i="31"/>
  <c r="E4" i="31"/>
  <c r="E5" i="3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3" i="31"/>
  <c r="C31" i="31"/>
  <c r="B8" i="40" l="1"/>
  <c r="C7" i="40"/>
  <c r="D8" i="40"/>
  <c r="F30" i="39"/>
  <c r="E32" i="39"/>
  <c r="F32" i="39"/>
  <c r="F30" i="38"/>
  <c r="E32" i="38"/>
  <c r="F32" i="38"/>
  <c r="E31" i="31"/>
  <c r="E30" i="31"/>
  <c r="E35" i="31" s="1"/>
  <c r="F31" i="31"/>
  <c r="F36" i="31" s="1"/>
  <c r="G12" i="30"/>
  <c r="G13" i="30"/>
  <c r="G10" i="29"/>
  <c r="G10" i="30" s="1"/>
  <c r="D11" i="29"/>
  <c r="D11" i="30" s="1"/>
  <c r="E11" i="29"/>
  <c r="E11" i="30" s="1"/>
  <c r="F11" i="29"/>
  <c r="F11" i="30" s="1"/>
  <c r="G11" i="29"/>
  <c r="G11" i="30" s="1"/>
  <c r="D12" i="29"/>
  <c r="D12" i="30" s="1"/>
  <c r="E12" i="29"/>
  <c r="E12" i="30" s="1"/>
  <c r="F12" i="29"/>
  <c r="F12" i="30" s="1"/>
  <c r="G12" i="29"/>
  <c r="G13" i="29"/>
  <c r="C13" i="29"/>
  <c r="C13" i="30" s="1"/>
  <c r="C12" i="29"/>
  <c r="C12" i="30" s="1"/>
  <c r="C11" i="29"/>
  <c r="C11" i="30" s="1"/>
  <c r="E4" i="28"/>
  <c r="F10" i="29"/>
  <c r="F10" i="30" s="1"/>
  <c r="F4" i="28"/>
  <c r="C10" i="29"/>
  <c r="C10" i="30" s="1"/>
  <c r="C8" i="29"/>
  <c r="C8" i="30" s="1"/>
  <c r="D8" i="29"/>
  <c r="D8" i="30" s="1"/>
  <c r="E8" i="29"/>
  <c r="E8" i="30" s="1"/>
  <c r="F8" i="29"/>
  <c r="F8" i="30" s="1"/>
  <c r="G8" i="29"/>
  <c r="G8" i="30" s="1"/>
  <c r="B4" i="28"/>
  <c r="C33" i="15"/>
  <c r="C32" i="15"/>
  <c r="C31" i="15"/>
  <c r="C30" i="15"/>
  <c r="C28" i="15"/>
  <c r="C29" i="15"/>
  <c r="D2" i="29"/>
  <c r="D2" i="30" s="1"/>
  <c r="E2" i="29"/>
  <c r="E2" i="30" s="1"/>
  <c r="F2" i="29"/>
  <c r="F2" i="30" s="1"/>
  <c r="G2" i="29"/>
  <c r="G2" i="30" s="1"/>
  <c r="D3" i="29"/>
  <c r="D3" i="30" s="1"/>
  <c r="E3" i="29"/>
  <c r="E3" i="30" s="1"/>
  <c r="F3" i="29"/>
  <c r="F3" i="30" s="1"/>
  <c r="G3" i="29"/>
  <c r="G3" i="30" s="1"/>
  <c r="D4" i="29"/>
  <c r="D4" i="30" s="1"/>
  <c r="E4" i="29"/>
  <c r="E4" i="30" s="1"/>
  <c r="F4" i="29"/>
  <c r="F4" i="30" s="1"/>
  <c r="G4" i="29"/>
  <c r="G4" i="30" s="1"/>
  <c r="D5" i="29"/>
  <c r="D5" i="30" s="1"/>
  <c r="E5" i="29"/>
  <c r="E5" i="30" s="1"/>
  <c r="F5" i="29"/>
  <c r="F5" i="30" s="1"/>
  <c r="G5" i="29"/>
  <c r="G5" i="30" s="1"/>
  <c r="C5" i="29"/>
  <c r="C5" i="30" s="1"/>
  <c r="C4" i="29"/>
  <c r="C4" i="30" s="1"/>
  <c r="C3" i="29"/>
  <c r="C3" i="30" s="1"/>
  <c r="C2" i="29"/>
  <c r="C2" i="30" s="1"/>
  <c r="F13" i="29" l="1"/>
  <c r="F13" i="30" s="1"/>
  <c r="D4" i="28"/>
  <c r="E10" i="29"/>
  <c r="E10" i="30" s="1"/>
  <c r="E13" i="29"/>
  <c r="E13" i="30" s="1"/>
  <c r="D10" i="29"/>
  <c r="D10" i="30" s="1"/>
  <c r="C4" i="28"/>
  <c r="D13" i="29"/>
  <c r="D13" i="30" s="1"/>
  <c r="F35" i="31"/>
  <c r="E36" i="31"/>
  <c r="C7" i="29"/>
  <c r="C7" i="30" s="1"/>
  <c r="G7" i="29"/>
  <c r="G7" i="30" s="1"/>
  <c r="G9" i="29"/>
  <c r="G9" i="30" s="1"/>
  <c r="F9" i="29"/>
  <c r="F9" i="30" s="1"/>
  <c r="E7" i="29"/>
  <c r="E7" i="30" s="1"/>
  <c r="C9" i="29"/>
  <c r="C9" i="30" s="1"/>
  <c r="E9" i="29"/>
  <c r="E9" i="30" s="1"/>
  <c r="D7" i="29"/>
  <c r="D7" i="30" s="1"/>
  <c r="G6" i="29"/>
  <c r="G6" i="30" s="1"/>
  <c r="C6" i="29"/>
  <c r="C6" i="30" s="1"/>
  <c r="D9" i="29"/>
  <c r="D9" i="30" s="1"/>
  <c r="F6" i="29"/>
  <c r="F6" i="30" s="1"/>
  <c r="E3" i="28"/>
  <c r="E5" i="28" s="1"/>
  <c r="E11" i="28" s="1"/>
  <c r="F7" i="29"/>
  <c r="F7" i="30" s="1"/>
  <c r="D6" i="29"/>
  <c r="D6" i="30" s="1"/>
  <c r="B3" i="28"/>
  <c r="B5" i="28" s="1"/>
  <c r="D3" i="28"/>
  <c r="F3" i="28"/>
  <c r="F5" i="28" s="1"/>
  <c r="E6" i="29"/>
  <c r="E6" i="30" s="1"/>
  <c r="C3" i="28"/>
  <c r="D5" i="28" l="1"/>
  <c r="D10" i="28" s="1"/>
  <c r="C5" i="28"/>
  <c r="C11" i="28" s="1"/>
  <c r="E10" i="28"/>
  <c r="E9" i="28"/>
  <c r="D11" i="28"/>
  <c r="F9" i="28"/>
  <c r="F11" i="28"/>
  <c r="B11" i="28"/>
  <c r="B9" i="28"/>
  <c r="B10" i="28"/>
  <c r="F10" i="28"/>
  <c r="C10" i="28"/>
  <c r="D9" i="28" l="1"/>
  <c r="C9" i="28"/>
</calcChain>
</file>

<file path=xl/sharedStrings.xml><?xml version="1.0" encoding="utf-8"?>
<sst xmlns="http://schemas.openxmlformats.org/spreadsheetml/2006/main" count="1208" uniqueCount="127">
  <si>
    <t>Unit</t>
  </si>
  <si>
    <t>Carbon footprint</t>
  </si>
  <si>
    <t>kg</t>
  </si>
  <si>
    <t>m3</t>
  </si>
  <si>
    <t>Contribution [%]</t>
  </si>
  <si>
    <t>Process</t>
  </si>
  <si>
    <t>Required amount</t>
  </si>
  <si>
    <t>Total result [kg CO2 eq (short)]</t>
  </si>
  <si>
    <t>Direct contribution [kg CO2 eq (short)]</t>
  </si>
  <si>
    <t>Drinking of carbonated water</t>
  </si>
  <si>
    <t>Item(s)</t>
  </si>
  <si>
    <t>Filling of the can</t>
  </si>
  <si>
    <t>Can production</t>
  </si>
  <si>
    <t>aluminium production, primary, ingot | aluminium, primary, ingot | Cutoff, S - RNA</t>
  </si>
  <si>
    <t>electricity, high voltage, production mix | electricity, high voltage | Cutoff, S - NPCC, US only</t>
  </si>
  <si>
    <t>MJ</t>
  </si>
  <si>
    <t>market for natural gas, high pressure | natural gas, high pressure | Cutoff, S - US</t>
  </si>
  <si>
    <t>market for carbon dioxide, liquid | carbon dioxide, liquid | Cutoff, S - RoW</t>
  </si>
  <si>
    <t>market for transport, freight, lorry, unspecified | transport, freight, lorry, unspecified | Cutoff, S - RoW</t>
  </si>
  <si>
    <t>t*km</t>
  </si>
  <si>
    <t>market for tap water | tap water | Cutoff, S - RoW</t>
  </si>
  <si>
    <t>eol_can</t>
  </si>
  <si>
    <t>market for municipal solid waste | municipal solid waste | Cutoff, S - RoW</t>
  </si>
  <si>
    <t>Cooling of the can</t>
  </si>
  <si>
    <t>market for electricity, low voltage | electricity, low voltage | Cutoff, S - NPCC, US only</t>
  </si>
  <si>
    <t>market for refrigerator | refrigerator | Cutoff, S - GLO</t>
  </si>
  <si>
    <t>Transportation</t>
  </si>
  <si>
    <t>Total result [MJ deprived]</t>
  </si>
  <si>
    <t>Direct contribution [MJ deprived]</t>
  </si>
  <si>
    <t>Total result [m3 world-eq]</t>
  </si>
  <si>
    <t>Direct contribution [m3 world-eq]</t>
  </si>
  <si>
    <t>Total result [DALY]</t>
  </si>
  <si>
    <t>Direct contribution [DALY]</t>
  </si>
  <si>
    <t>Total result [PDF.m2.yr]</t>
  </si>
  <si>
    <t>Direct contribution [PDF.m2.yr]</t>
  </si>
  <si>
    <t>Drinking of carbonated water (CN Lab2)</t>
  </si>
  <si>
    <t>Filling of the can (CN Lab2)</t>
  </si>
  <si>
    <t>Can production (CN Lab2)</t>
  </si>
  <si>
    <t>aluminium production, primary, ingot | aluminium, primary, ingot | Cutoff, S - CN</t>
  </si>
  <si>
    <t>electricity, high voltage, production mix | electricity, high voltage | Cutoff, S - CN-GD</t>
  </si>
  <si>
    <t>market for transport, freight, sea, bulk carrier for dry goods | transport, freight, sea, bulk carrier for dry goods | Cutoff, S - GLO</t>
  </si>
  <si>
    <t>market for natural gas, high pressure | natural gas, high pressure | Cutoff, S - RoW</t>
  </si>
  <si>
    <t>Level</t>
  </si>
  <si>
    <t>US</t>
  </si>
  <si>
    <t>CN</t>
  </si>
  <si>
    <t>QC</t>
  </si>
  <si>
    <t>Drinking of carbonated water (QC Lab2)</t>
  </si>
  <si>
    <t>Filling of the can (QC Lab 2)</t>
  </si>
  <si>
    <t>Can production (QC Lab2)</t>
  </si>
  <si>
    <t>aluminium production, primary, ingot | aluminium, primary, ingot | Cutoff, U (QC Lab 2) - Québec</t>
  </si>
  <si>
    <t>market for natural gas, high pressure | natural gas, high pressure | Cutoff, U - CA-QC</t>
  </si>
  <si>
    <t>transport, freight, lorry &gt;32 metric ton, EURO1 | transport, freight, lorry &gt;32 metric ton, EURO1 | Cutoff, S - ZA</t>
  </si>
  <si>
    <t>electricity, high voltage, production mix | electricity, high voltage | Cutoff, U - CA-QC</t>
  </si>
  <si>
    <t>Levels</t>
  </si>
  <si>
    <t>Resource footprint</t>
  </si>
  <si>
    <t>Water footprint</t>
  </si>
  <si>
    <t>Remaining EQ</t>
  </si>
  <si>
    <t>Remaining HH</t>
  </si>
  <si>
    <t>Major processes</t>
  </si>
  <si>
    <t>Sub-processes</t>
  </si>
  <si>
    <t>market for tap water</t>
  </si>
  <si>
    <t>market for carbon dioxide</t>
  </si>
  <si>
    <t>electricity, high voltage, production mix</t>
  </si>
  <si>
    <t>market for electricity, low voltage</t>
  </si>
  <si>
    <t>market for refrigerator</t>
  </si>
  <si>
    <t>market for municipal solid waste</t>
  </si>
  <si>
    <t xml:space="preserve">market for transport, freight, lorry, unspecified </t>
  </si>
  <si>
    <t>Normalized</t>
  </si>
  <si>
    <t>max</t>
  </si>
  <si>
    <t>Location</t>
  </si>
  <si>
    <t>Row Labels</t>
  </si>
  <si>
    <t>Sum of Carbon footprint</t>
  </si>
  <si>
    <t>Grand Total</t>
  </si>
  <si>
    <t>Sum of Resource footprint</t>
  </si>
  <si>
    <t>Sum of Water footprint</t>
  </si>
  <si>
    <t>Sum of Remaining EQ</t>
  </si>
  <si>
    <t>Sum of Remaining HH</t>
  </si>
  <si>
    <t>Column Labels</t>
  </si>
  <si>
    <t>Total Sum of Carbon footprint</t>
  </si>
  <si>
    <t>Total Sum of Resource footprint</t>
  </si>
  <si>
    <t>Total Sum of Water footprint</t>
  </si>
  <si>
    <t>Total Sum of Remaining EQ</t>
  </si>
  <si>
    <t>Total Sum of Remaining HH</t>
  </si>
  <si>
    <t>Impact assessment result</t>
  </si>
  <si>
    <t>Climate change, ecosystem quality, long term</t>
  </si>
  <si>
    <t>PDF.m2.yr</t>
  </si>
  <si>
    <t>Climate change, ecosystem quality, short term</t>
  </si>
  <si>
    <t>Climate change, human health, long term</t>
  </si>
  <si>
    <t>DALY</t>
  </si>
  <si>
    <t>Climate change, human health, short term</t>
  </si>
  <si>
    <t>Freshwater acidification</t>
  </si>
  <si>
    <t>Freshwater ecotoxicity, long term</t>
  </si>
  <si>
    <t>Freshwater ecotoxicity, short term</t>
  </si>
  <si>
    <t>Freshwater eutrophication</t>
  </si>
  <si>
    <t>Human toxicity cancer, long term</t>
  </si>
  <si>
    <t>Human toxicity cancer, short term</t>
  </si>
  <si>
    <t>Human toxicity non-cancer, long term</t>
  </si>
  <si>
    <t>Human toxicity non-cancer, short term</t>
  </si>
  <si>
    <t>Ionizing radiation, ecosystem quality</t>
  </si>
  <si>
    <t>Ionizing radiation, human health</t>
  </si>
  <si>
    <t>Land occupation, biodiversity</t>
  </si>
  <si>
    <t>Land transformation, biodiversity</t>
  </si>
  <si>
    <t>Marine acidification, long term</t>
  </si>
  <si>
    <t>Marine acidification, short term</t>
  </si>
  <si>
    <t>Marine eutrophication</t>
  </si>
  <si>
    <t>Ozone layer depletion</t>
  </si>
  <si>
    <t>Particulate matter formation</t>
  </si>
  <si>
    <t>Photochemical oxidant formation</t>
  </si>
  <si>
    <t>Terrestrial acidification</t>
  </si>
  <si>
    <t>Thermally polluted water</t>
  </si>
  <si>
    <t>Water availability, freshwater ecosystem</t>
  </si>
  <si>
    <t>Water availability, human health</t>
  </si>
  <si>
    <t>Water availability, terrestrial ecosystem</t>
  </si>
  <si>
    <t>Human Health</t>
  </si>
  <si>
    <t>Ecosystem Quality</t>
  </si>
  <si>
    <t>Area of Protection</t>
  </si>
  <si>
    <t>Impact Category</t>
  </si>
  <si>
    <t>Internal normalization</t>
  </si>
  <si>
    <t>Total</t>
  </si>
  <si>
    <t>Totals</t>
  </si>
  <si>
    <t>External normalization factors</t>
  </si>
  <si>
    <t>External Normalization (points)</t>
  </si>
  <si>
    <t>points</t>
  </si>
  <si>
    <t>euros</t>
  </si>
  <si>
    <t>External Normalization (euros)</t>
  </si>
  <si>
    <t>Points</t>
  </si>
  <si>
    <t>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</si>
</sst>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0" fillId="0" borderId="1" xfId="0" applyBorder="1"/>
    <xf numFmtId="9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NumberFormat="1"/>
    <xf numFmtId="9" fontId="0" fillId="0" borderId="0" xfId="0" applyNumberFormat="1"/>
  </cellXfs>
  <cellStyles count="2">
    <cellStyle name="Normal" xfId="0" builtinId="0"/>
    <cellStyle name="Percent" xfId="1" builtinId="5"/>
  </cellStyles>
  <dxfs count="37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0.0000%"/>
    </dxf>
    <dxf>
      <numFmt numFmtId="164" formatCode="0.0000%"/>
    </dxf>
    <dxf>
      <numFmt numFmtId="164" formatCode="0.0000%"/>
    </dxf>
    <dxf>
      <numFmt numFmtId="164" formatCode="0.0000%"/>
    </dxf>
    <dxf>
      <numFmt numFmtId="164" formatCode="0.00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2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Results by process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'Q3.1 US results'!$B$20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'Q3.1 US results'!$C$19:$G$19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results'!$C$20:$G$20</c:f>
              <c:numCache>
                <c:formatCode>General</c:formatCode>
                <c:ptCount val="5"/>
                <c:pt idx="0">
                  <c:v>0.18922183760709602</c:v>
                </c:pt>
                <c:pt idx="1">
                  <c:v>2.1600196947440145</c:v>
                </c:pt>
                <c:pt idx="2">
                  <c:v>0.15234524681809478</c:v>
                </c:pt>
                <c:pt idx="3">
                  <c:v>2.8922631335094783E-2</c:v>
                </c:pt>
                <c:pt idx="4">
                  <c:v>4.1973595831730508E-7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7-44C2-A23D-A109A2459F9B}"/>
            </c:ext>
          </c:extLst>
        </c:ser>
        <c:ser>
          <c:idx val="1"/>
          <c:order val="1"/>
          <c:tx>
            <c:strRef>
              <c:f>'Q3.1 US results'!$B$21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'Q3.1 US results'!$C$19:$G$19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results'!$C$21:$G$21</c:f>
              <c:numCache>
                <c:formatCode>General</c:formatCode>
                <c:ptCount val="5"/>
                <c:pt idx="0">
                  <c:v>2.0905709606089799E-3</c:v>
                </c:pt>
                <c:pt idx="1">
                  <c:v>6.6001187843861095E-2</c:v>
                </c:pt>
                <c:pt idx="2">
                  <c:v>1.87273039256381E-3</c:v>
                </c:pt>
                <c:pt idx="3">
                  <c:v>2.64551256253115E-4</c:v>
                </c:pt>
                <c:pt idx="4">
                  <c:v>1.72032261793899E-9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7-44C2-A23D-A109A2459F9B}"/>
            </c:ext>
          </c:extLst>
        </c:ser>
        <c:ser>
          <c:idx val="2"/>
          <c:order val="2"/>
          <c:tx>
            <c:strRef>
              <c:f>'Q3.1 US results'!$B$22</c:f>
              <c:strCache>
                <c:ptCount val="1"/>
                <c:pt idx="0">
                  <c:v>eol_can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'Q3.1 US results'!$C$19:$G$19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results'!$C$22:$G$22</c:f>
              <c:numCache>
                <c:formatCode>General</c:formatCode>
                <c:ptCount val="5"/>
                <c:pt idx="0">
                  <c:v>1.1717294413189401E-2</c:v>
                </c:pt>
                <c:pt idx="1">
                  <c:v>8.5336242342309594E-3</c:v>
                </c:pt>
                <c:pt idx="2">
                  <c:v>4.7749849693382298E-5</c:v>
                </c:pt>
                <c:pt idx="3">
                  <c:v>4.02364496221412E-2</c:v>
                </c:pt>
                <c:pt idx="4">
                  <c:v>1.5469570648089701E-8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97-44C2-A23D-A109A2459F9B}"/>
            </c:ext>
          </c:extLst>
        </c:ser>
        <c:ser>
          <c:idx val="3"/>
          <c:order val="3"/>
          <c:tx>
            <c:strRef>
              <c:f>'Q3.1 US results'!$B$23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'Q3.1 US results'!$C$19:$G$19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results'!$C$23:$G$23</c:f>
              <c:numCache>
                <c:formatCode>0.00E+00</c:formatCode>
                <c:ptCount val="5"/>
                <c:pt idx="0">
                  <c:v>9.14156727063252E-4</c:v>
                </c:pt>
                <c:pt idx="1">
                  <c:v>6.8313915253075197E-3</c:v>
                </c:pt>
                <c:pt idx="2">
                  <c:v>1.5529145293442852E-4</c:v>
                </c:pt>
                <c:pt idx="3">
                  <c:v>1.54200106900897E-4</c:v>
                </c:pt>
                <c:pt idx="4">
                  <c:v>9.5449771989779991E-10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97-44C2-A23D-A109A2459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8242504"/>
        <c:axId val="678242864"/>
      </c:barChart>
      <c:catAx>
        <c:axId val="67824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242864"/>
        <c:crosses val="autoZero"/>
        <c:auto val="1"/>
        <c:lblAlgn val="ctr"/>
        <c:lblOffset val="100"/>
        <c:noMultiLvlLbl val="0"/>
      </c:catAx>
      <c:valAx>
        <c:axId val="67824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24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'Q5 US results'!$B$35</c:f>
              <c:strCache>
                <c:ptCount val="1"/>
                <c:pt idx="0">
                  <c:v>Human Health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'Q5 US results'!$C$33:$G$33</c15:sqref>
                  </c15:fullRef>
                </c:ext>
              </c:extLst>
              <c:f>'Q5 US results'!$E$33:$G$33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'Q5 US results'!$C$35:$F$35</c15:sqref>
                  </c15:fullRef>
                </c:ext>
              </c:extLst>
              <c:f>'Q5 US results'!$E$35:$F$35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B-4885-89CD-C16FF0266B22}"/>
            </c:ext>
          </c:extLst>
        </c:ser>
        <c:ser>
          <c:idx val="1"/>
          <c:order val="1"/>
          <c:tx>
            <c:strRef>
              <c:f>'Q5 US results'!$B$36</c:f>
              <c:strCache>
                <c:ptCount val="1"/>
                <c:pt idx="0">
                  <c:v>Ecosystem Quality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'Q5 US results'!$C$33:$G$33</c15:sqref>
                  </c15:fullRef>
                </c:ext>
              </c:extLst>
              <c:f>'Q5 US results'!$E$33:$G$33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'Q5 US results'!$C$36:$F$36</c15:sqref>
                  </c15:fullRef>
                </c:ext>
              </c:extLst>
              <c:f>'Q5 US results'!$E$36:$F$36</c:f>
              <c:numCache>
                <c:formatCode>0%</c:formatCode>
                <c:ptCount val="2"/>
                <c:pt idx="0">
                  <c:v>6.5011339384917252E-2</c:v>
                </c:pt>
                <c:pt idx="1">
                  <c:v>0.37233767102270787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B-4885-89CD-C16FF026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326224"/>
        <c:axId val="674327304"/>
      </c:barChart>
      <c:catAx>
        <c:axId val="67432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27304"/>
        <c:crosses val="autoZero"/>
        <c:auto val="1"/>
        <c:lblAlgn val="ctr"/>
        <c:lblOffset val="100"/>
        <c:noMultiLvlLbl val="0"/>
      </c:catAx>
      <c:valAx>
        <c:axId val="674327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2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'Q5 Summary'!$B$6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'Q5 Summary'!$A$7:$A$8</c:f>
              <c:strCache>
                <c:ptCount val="2"/>
                <c:pt idx="0">
                  <c:v>Points</c:v>
                </c:pt>
                <c:pt idx="1">
                  <c:v>Euros</c:v>
                </c:pt>
              </c:strCache>
            </c:strRef>
          </c:cat>
          <c:val>
            <c:numRef>
              <c:f>'Q5 Summary'!$B$7:$B$8</c:f>
              <c:numCache>
                <c:formatCode>0%</c:formatCode>
                <c:ptCount val="2"/>
                <c:pt idx="0">
                  <c:v>0.76437472636945281</c:v>
                </c:pt>
                <c:pt idx="1">
                  <c:v>0.73990769189165151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B-4313-BBDE-5190A3B5E2F1}"/>
            </c:ext>
          </c:extLst>
        </c:ser>
        <c:ser>
          <c:idx val="1"/>
          <c:order val="1"/>
          <c:tx>
            <c:strRef>
              <c:f>'Q5 Summary'!$C$6</c:f>
              <c:strCache>
                <c:ptCount val="1"/>
                <c:pt idx="0">
                  <c:v>CN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'Q5 Summary'!$A$7:$A$8</c:f>
              <c:strCache>
                <c:ptCount val="2"/>
                <c:pt idx="0">
                  <c:v>Points</c:v>
                </c:pt>
                <c:pt idx="1">
                  <c:v>Euros</c:v>
                </c:pt>
              </c:strCache>
            </c:strRef>
          </c:cat>
          <c:val>
            <c:numRef>
              <c:f>'Q5 Summary'!$C$7:$C$8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B-4313-BBDE-5190A3B5E2F1}"/>
            </c:ext>
          </c:extLst>
        </c:ser>
        <c:ser>
          <c:idx val="2"/>
          <c:order val="2"/>
          <c:tx>
            <c:strRef>
              <c:f>'Q5 Summary'!$D$6</c:f>
              <c:strCache>
                <c:ptCount val="1"/>
                <c:pt idx="0">
                  <c:v>QC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'Q5 Summary'!$A$7:$A$8</c:f>
              <c:strCache>
                <c:ptCount val="2"/>
                <c:pt idx="0">
                  <c:v>Points</c:v>
                </c:pt>
                <c:pt idx="1">
                  <c:v>Euros</c:v>
                </c:pt>
              </c:strCache>
            </c:strRef>
          </c:cat>
          <c:val>
            <c:numRef>
              <c:f>'Q5 Summary'!$D$7:$D$8</c:f>
              <c:numCache>
                <c:formatCode>0%</c:formatCode>
                <c:ptCount val="2"/>
                <c:pt idx="0">
                  <c:v>0.70697466349056992</c:v>
                </c:pt>
                <c:pt idx="1">
                  <c:v>0.67396596209828641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B-4313-BBDE-5190A3B5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1203192"/>
        <c:axId val="665441464"/>
      </c:barChart>
      <c:catAx>
        <c:axId val="57120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41464"/>
        <c:crosses val="autoZero"/>
        <c:auto val="1"/>
        <c:lblAlgn val="ctr"/>
        <c:lblOffset val="100"/>
        <c:noMultiLvlLbl val="0"/>
      </c:catAx>
      <c:valAx>
        <c:axId val="665441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20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IMPACT World+ with external normalization (points)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'Q5 Summary'!$A$12</c:f>
              <c:strCache>
                <c:ptCount val="1"/>
                <c:pt idx="0">
                  <c:v>Climate change, human health, long term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Summary'!$B$12:$D$12</c:f>
              <c:numCache>
                <c:formatCode>General</c:formatCode>
                <c:ptCount val="3"/>
                <c:pt idx="0">
                  <c:v>1.711189588484228E-5</c:v>
                </c:pt>
                <c:pt idx="1">
                  <c:v>3.066656582747686E-5</c:v>
                </c:pt>
                <c:pt idx="2">
                  <c:v>2.0355735294529464E-5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5-4F65-9010-114EC2C1A06B}"/>
            </c:ext>
          </c:extLst>
        </c:ser>
        <c:ser>
          <c:idx val="1"/>
          <c:order val="1"/>
          <c:tx>
            <c:strRef>
              <c:f>'Q5 Summary'!$A$13</c:f>
              <c:strCache>
                <c:ptCount val="1"/>
                <c:pt idx="0">
                  <c:v>Water availability, human health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Summary'!$B$13:$D$13</c:f>
              <c:numCache>
                <c:formatCode>General</c:formatCode>
                <c:ptCount val="3"/>
                <c:pt idx="0">
                  <c:v>1.389103285561619E-5</c:v>
                </c:pt>
                <c:pt idx="1">
                  <c:v>1.0566072389045916E-5</c:v>
                </c:pt>
                <c:pt idx="2">
                  <c:v>1.0955696171294172E-5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5-4F65-9010-114EC2C1A06B}"/>
            </c:ext>
          </c:extLst>
        </c:ser>
        <c:ser>
          <c:idx val="2"/>
          <c:order val="2"/>
          <c:tx>
            <c:strRef>
              <c:f>'Q5 Summary'!$A$14</c:f>
              <c:strCache>
                <c:ptCount val="1"/>
                <c:pt idx="0">
                  <c:v>Particulate matter formation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Summary'!$B$14:$D$14</c:f>
              <c:numCache>
                <c:formatCode>General</c:formatCode>
                <c:ptCount val="3"/>
                <c:pt idx="0">
                  <c:v>6.1045951338424835E-6</c:v>
                </c:pt>
                <c:pt idx="1">
                  <c:v>1.0263999825608292E-5</c:v>
                </c:pt>
                <c:pt idx="2">
                  <c:v>5.9535449743914628E-6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5-4F65-9010-114EC2C1A06B}"/>
            </c:ext>
          </c:extLst>
        </c:ser>
        <c:ser>
          <c:idx val="3"/>
          <c:order val="3"/>
          <c:tx>
            <c:strRef>
              <c:f>'Q5 Summary'!$A$15</c:f>
              <c:strCache>
                <c:ptCount val="1"/>
                <c:pt idx="0">
                  <c:v>Human toxicity cancer, short term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Summary'!$B$15:$D$15</c:f>
              <c:numCache>
                <c:formatCode>General</c:formatCode>
                <c:ptCount val="3"/>
                <c:pt idx="0">
                  <c:v>6.0238516414447654E-6</c:v>
                </c:pt>
                <c:pt idx="1">
                  <c:v>6.2681385765476622E-6</c:v>
                </c:pt>
                <c:pt idx="2">
                  <c:v>4.2659132636253937E-6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C5-4F65-9010-114EC2C1A06B}"/>
            </c:ext>
          </c:extLst>
        </c:ser>
        <c:ser>
          <c:idx val="4"/>
          <c:order val="4"/>
          <c:tx>
            <c:strRef>
              <c:f>'Q5 Summary'!$A$16</c:f>
              <c:strCache>
                <c:ptCount val="1"/>
                <c:pt idx="0">
                  <c:v>Climate change, human health, short term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Summary'!$B$16:$D$16</c:f>
              <c:numCache>
                <c:formatCode>General</c:formatCode>
                <c:ptCount val="3"/>
                <c:pt idx="0">
                  <c:v>5.7473634070890868E-6</c:v>
                </c:pt>
                <c:pt idx="1">
                  <c:v>5.1054821561002173E-6</c:v>
                </c:pt>
                <c:pt idx="2">
                  <c:v>3.970102919806862E-6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C5-4F65-9010-114EC2C1A06B}"/>
            </c:ext>
          </c:extLst>
        </c:ser>
        <c:ser>
          <c:idx val="5"/>
          <c:order val="5"/>
          <c:tx>
            <c:strRef>
              <c:f>'Q5 Summary'!$A$17</c:f>
              <c:strCache>
                <c:ptCount val="1"/>
                <c:pt idx="0">
                  <c:v>Human toxicity non-cancer, short term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Summary'!$B$17:$D$17</c:f>
              <c:numCache>
                <c:formatCode>General</c:formatCode>
                <c:ptCount val="3"/>
                <c:pt idx="0">
                  <c:v>2.4363273660918923E-6</c:v>
                </c:pt>
                <c:pt idx="1">
                  <c:v>3.4536262925780123E-6</c:v>
                </c:pt>
                <c:pt idx="2">
                  <c:v>2.3508058027798981E-6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C5-4F65-9010-114EC2C1A06B}"/>
            </c:ext>
          </c:extLst>
        </c:ser>
        <c:ser>
          <c:idx val="6"/>
          <c:order val="6"/>
          <c:tx>
            <c:strRef>
              <c:f>'Q5 Summary'!$A$18</c:f>
              <c:strCache>
                <c:ptCount val="1"/>
                <c:pt idx="0">
                  <c:v>Human toxicity non-cancer, long term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Summary'!$B$18:$D$18</c:f>
              <c:numCache>
                <c:formatCode>General</c:formatCode>
                <c:ptCount val="3"/>
                <c:pt idx="0">
                  <c:v>1.2320020413397567E-6</c:v>
                </c:pt>
                <c:pt idx="1">
                  <c:v>1.7788013830195453E-6</c:v>
                </c:pt>
                <c:pt idx="2">
                  <c:v>9.7236757566233107E-7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C5-4F65-9010-114EC2C1A06B}"/>
            </c:ext>
          </c:extLst>
        </c:ser>
        <c:ser>
          <c:idx val="7"/>
          <c:order val="7"/>
          <c:tx>
            <c:strRef>
              <c:f>'Q5 Summary'!$A$19</c:f>
              <c:strCache>
                <c:ptCount val="1"/>
                <c:pt idx="0">
                  <c:v>Human toxicity cancer, long term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Summary'!$B$19:$D$19</c:f>
              <c:numCache>
                <c:formatCode>General</c:formatCode>
                <c:ptCount val="3"/>
                <c:pt idx="0">
                  <c:v>5.5053711525395256E-8</c:v>
                </c:pt>
                <c:pt idx="1">
                  <c:v>6.3754348461579125E-8</c:v>
                </c:pt>
                <c:pt idx="2">
                  <c:v>4.5592038062106151E-8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C5-4F65-9010-114EC2C1A06B}"/>
            </c:ext>
          </c:extLst>
        </c:ser>
        <c:ser>
          <c:idx val="8"/>
          <c:order val="8"/>
          <c:tx>
            <c:strRef>
              <c:f>'Q5 Summary'!$A$20</c:f>
              <c:strCache>
                <c:ptCount val="1"/>
                <c:pt idx="0">
                  <c:v>Ionizing radiation, human health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Summary'!$B$20:$D$20</c:f>
              <c:numCache>
                <c:formatCode>General</c:formatCode>
                <c:ptCount val="3"/>
                <c:pt idx="0">
                  <c:v>1.4958175364565985E-8</c:v>
                </c:pt>
                <c:pt idx="1">
                  <c:v>9.2488416256742649E-9</c:v>
                </c:pt>
                <c:pt idx="2">
                  <c:v>1.0320793022175677E-8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C5-4F65-9010-114EC2C1A06B}"/>
            </c:ext>
          </c:extLst>
        </c:ser>
        <c:ser>
          <c:idx val="9"/>
          <c:order val="9"/>
          <c:tx>
            <c:strRef>
              <c:f>'Q5 Summary'!$A$21</c:f>
              <c:strCache>
                <c:ptCount val="1"/>
                <c:pt idx="0">
                  <c:v>Ozone layer depletion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Summary'!$B$21:$D$21</c:f>
              <c:numCache>
                <c:formatCode>General</c:formatCode>
                <c:ptCount val="3"/>
                <c:pt idx="0">
                  <c:v>9.8860691649743945E-10</c:v>
                </c:pt>
                <c:pt idx="1">
                  <c:v>1.5556718650449209E-9</c:v>
                </c:pt>
                <c:pt idx="2">
                  <c:v>9.8748567716489703E-10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C5-4F65-9010-114EC2C1A06B}"/>
            </c:ext>
          </c:extLst>
        </c:ser>
        <c:ser>
          <c:idx val="10"/>
          <c:order val="10"/>
          <c:tx>
            <c:strRef>
              <c:f>'Q5 Summary'!$A$22</c:f>
              <c:strCache>
                <c:ptCount val="1"/>
                <c:pt idx="0">
                  <c:v>Photochemical oxidant formation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Summary'!$B$22:$D$22</c:f>
              <c:numCache>
                <c:formatCode>General</c:formatCode>
                <c:ptCount val="3"/>
                <c:pt idx="0">
                  <c:v>6.947081374152204E-10</c:v>
                </c:pt>
                <c:pt idx="1">
                  <c:v>8.8971842780929708E-10</c:v>
                </c:pt>
                <c:pt idx="2">
                  <c:v>6.1009451116347672E-10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C5-4F65-9010-114EC2C1A06B}"/>
            </c:ext>
          </c:extLst>
        </c:ser>
        <c:ser>
          <c:idx val="11"/>
          <c:order val="11"/>
          <c:tx>
            <c:strRef>
              <c:f>'Q5 Summary'!$A$23</c:f>
              <c:strCache>
                <c:ptCount val="1"/>
                <c:pt idx="0">
                  <c:v>Climate change, ecosystem quality, long term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Summary'!$B$23:$D$23</c:f>
              <c:numCache>
                <c:formatCode>General</c:formatCode>
                <c:ptCount val="3"/>
                <c:pt idx="0">
                  <c:v>1.241987577114823E-6</c:v>
                </c:pt>
                <c:pt idx="1">
                  <c:v>2.2261016077677517E-6</c:v>
                </c:pt>
                <c:pt idx="2">
                  <c:v>7.9539130970701709E-7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7C5-4F65-9010-114EC2C1A06B}"/>
            </c:ext>
          </c:extLst>
        </c:ser>
        <c:ser>
          <c:idx val="12"/>
          <c:order val="12"/>
          <c:tx>
            <c:strRef>
              <c:f>'Q5 Summary'!$A$24</c:f>
              <c:strCache>
                <c:ptCount val="1"/>
                <c:pt idx="0">
                  <c:v>Freshwater ecotoxicity, short term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Summary'!$B$24:$D$24</c:f>
              <c:numCache>
                <c:formatCode>General</c:formatCode>
                <c:ptCount val="3"/>
                <c:pt idx="0">
                  <c:v>4.7638843518268969E-7</c:v>
                </c:pt>
                <c:pt idx="1">
                  <c:v>7.5513516582823872E-7</c:v>
                </c:pt>
                <c:pt idx="2">
                  <c:v>5.5592999463761316E-7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C5-4F65-9010-114EC2C1A06B}"/>
            </c:ext>
          </c:extLst>
        </c:ser>
        <c:ser>
          <c:idx val="13"/>
          <c:order val="13"/>
          <c:tx>
            <c:strRef>
              <c:f>'Q5 Summary'!$A$25</c:f>
              <c:strCache>
                <c:ptCount val="1"/>
                <c:pt idx="0">
                  <c:v>Climate change, ecosystem quality, short term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Summary'!$B$25:$D$25</c:f>
              <c:numCache>
                <c:formatCode>General</c:formatCode>
                <c:ptCount val="3"/>
                <c:pt idx="0">
                  <c:v>4.1073430082036873E-7</c:v>
                </c:pt>
                <c:pt idx="1">
                  <c:v>6.8698655788214764E-7</c:v>
                </c:pt>
                <c:pt idx="2">
                  <c:v>4.7471588268619902E-7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7C5-4F65-9010-114EC2C1A06B}"/>
            </c:ext>
          </c:extLst>
        </c:ser>
        <c:ser>
          <c:idx val="14"/>
          <c:order val="14"/>
          <c:tx>
            <c:strRef>
              <c:f>'Q5 Summary'!$A$26</c:f>
              <c:strCache>
                <c:ptCount val="1"/>
                <c:pt idx="0">
                  <c:v>Freshwater ecotoxicity, long term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Summary'!$B$26:$D$26</c:f>
              <c:numCache>
                <c:formatCode>General</c:formatCode>
                <c:ptCount val="3"/>
                <c:pt idx="0">
                  <c:v>3.9465250821986111E-7</c:v>
                </c:pt>
                <c:pt idx="1">
                  <c:v>5.0853938845100706E-7</c:v>
                </c:pt>
                <c:pt idx="2">
                  <c:v>3.4427388888663536E-7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7C5-4F65-9010-114EC2C1A06B}"/>
            </c:ext>
          </c:extLst>
        </c:ser>
        <c:ser>
          <c:idx val="15"/>
          <c:order val="15"/>
          <c:tx>
            <c:strRef>
              <c:f>'Q5 Summary'!$A$27</c:f>
              <c:strCache>
                <c:ptCount val="1"/>
                <c:pt idx="0">
                  <c:v>Land transformation, biodiversity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Summary'!$B$27:$D$27</c:f>
              <c:numCache>
                <c:formatCode>General</c:formatCode>
                <c:ptCount val="3"/>
                <c:pt idx="0">
                  <c:v>3.2177651666692291E-7</c:v>
                </c:pt>
                <c:pt idx="1">
                  <c:v>4.866370977078391E-7</c:v>
                </c:pt>
                <c:pt idx="2">
                  <c:v>2.8370329318620845E-7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7C5-4F65-9010-114EC2C1A06B}"/>
            </c:ext>
          </c:extLst>
        </c:ser>
        <c:ser>
          <c:idx val="16"/>
          <c:order val="16"/>
          <c:tx>
            <c:strRef>
              <c:f>'Q5 Summary'!$A$28</c:f>
              <c:strCache>
                <c:ptCount val="1"/>
                <c:pt idx="0">
                  <c:v>Marine acidification, long term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Summary'!$B$28:$D$28</c:f>
              <c:numCache>
                <c:formatCode>General</c:formatCode>
                <c:ptCount val="3"/>
                <c:pt idx="0">
                  <c:v>2.8791665205796678E-7</c:v>
                </c:pt>
                <c:pt idx="1">
                  <c:v>2.5624995565459175E-7</c:v>
                </c:pt>
                <c:pt idx="2">
                  <c:v>1.8171458259463187E-7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7C5-4F65-9010-114EC2C1A06B}"/>
            </c:ext>
          </c:extLst>
        </c:ser>
        <c:ser>
          <c:idx val="17"/>
          <c:order val="17"/>
          <c:tx>
            <c:strRef>
              <c:f>'Q5 Summary'!$A$29</c:f>
              <c:strCache>
                <c:ptCount val="1"/>
                <c:pt idx="0">
                  <c:v>Terrestrial acidification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Summary'!$B$29:$D$29</c:f>
              <c:numCache>
                <c:formatCode>General</c:formatCode>
                <c:ptCount val="3"/>
                <c:pt idx="0">
                  <c:v>1.4588763718605452E-7</c:v>
                </c:pt>
                <c:pt idx="1">
                  <c:v>8.8509298436647004E-8</c:v>
                </c:pt>
                <c:pt idx="2">
                  <c:v>1.5183912231468969E-7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7C5-4F65-9010-114EC2C1A06B}"/>
            </c:ext>
          </c:extLst>
        </c:ser>
        <c:ser>
          <c:idx val="18"/>
          <c:order val="18"/>
          <c:tx>
            <c:strRef>
              <c:f>'Q5 Summary'!$A$30</c:f>
              <c:strCache>
                <c:ptCount val="1"/>
                <c:pt idx="0">
                  <c:v>Land occupation, biodiversity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Summary'!$B$30:$D$30</c:f>
              <c:numCache>
                <c:formatCode>General</c:formatCode>
                <c:ptCount val="3"/>
                <c:pt idx="0">
                  <c:v>8.5030815539043224E-8</c:v>
                </c:pt>
                <c:pt idx="1">
                  <c:v>5.5213921673136162E-8</c:v>
                </c:pt>
                <c:pt idx="2">
                  <c:v>1.210329183089642E-7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C5-4F65-9010-114EC2C1A06B}"/>
            </c:ext>
          </c:extLst>
        </c:ser>
        <c:ser>
          <c:idx val="19"/>
          <c:order val="19"/>
          <c:tx>
            <c:strRef>
              <c:f>'Q5 Summary'!$A$31</c:f>
              <c:strCache>
                <c:ptCount val="1"/>
                <c:pt idx="0">
                  <c:v>Marine acidification, short term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Summary'!$B$31:$D$31</c:f>
              <c:numCache>
                <c:formatCode>General</c:formatCode>
                <c:ptCount val="3"/>
                <c:pt idx="0">
                  <c:v>3.1413637119044293E-8</c:v>
                </c:pt>
                <c:pt idx="1">
                  <c:v>3.9612508806746149E-8</c:v>
                </c:pt>
                <c:pt idx="2">
                  <c:v>2.021248825669744E-8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7C5-4F65-9010-114EC2C1A06B}"/>
            </c:ext>
          </c:extLst>
        </c:ser>
        <c:ser>
          <c:idx val="20"/>
          <c:order val="20"/>
          <c:tx>
            <c:strRef>
              <c:f>'Q5 Summary'!$A$32</c:f>
              <c:strCache>
                <c:ptCount val="1"/>
                <c:pt idx="0">
                  <c:v>Freshwater acidification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Summary'!$B$32:$D$32</c:f>
              <c:numCache>
                <c:formatCode>General</c:formatCode>
                <c:ptCount val="3"/>
                <c:pt idx="0">
                  <c:v>2.314640308423663E-8</c:v>
                </c:pt>
                <c:pt idx="1">
                  <c:v>2.9396055283924228E-8</c:v>
                </c:pt>
                <c:pt idx="2">
                  <c:v>1.918459392948978E-8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7C5-4F65-9010-114EC2C1A06B}"/>
            </c:ext>
          </c:extLst>
        </c:ser>
        <c:ser>
          <c:idx val="21"/>
          <c:order val="21"/>
          <c:tx>
            <c:strRef>
              <c:f>'Q5 Summary'!$A$33</c:f>
              <c:strCache>
                <c:ptCount val="1"/>
                <c:pt idx="0">
                  <c:v>Marine eutrophication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Summary'!$B$33:$D$33</c:f>
              <c:numCache>
                <c:formatCode>General</c:formatCode>
                <c:ptCount val="3"/>
                <c:pt idx="0">
                  <c:v>1.6107611908674439E-9</c:v>
                </c:pt>
                <c:pt idx="1">
                  <c:v>3.4317958748420052E-9</c:v>
                </c:pt>
                <c:pt idx="2">
                  <c:v>1.418246020308821E-9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7C5-4F65-9010-114EC2C1A06B}"/>
            </c:ext>
          </c:extLst>
        </c:ser>
        <c:ser>
          <c:idx val="22"/>
          <c:order val="22"/>
          <c:tx>
            <c:strRef>
              <c:f>'Q5 Summary'!$A$34</c:f>
              <c:strCache>
                <c:ptCount val="1"/>
                <c:pt idx="0">
                  <c:v>Freshwater eutrophication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Summary'!$B$34:$D$34</c:f>
              <c:numCache>
                <c:formatCode>General</c:formatCode>
                <c:ptCount val="3"/>
                <c:pt idx="0">
                  <c:v>1.4477483729864431E-10</c:v>
                </c:pt>
                <c:pt idx="1">
                  <c:v>1.651389967945509E-10</c:v>
                </c:pt>
                <c:pt idx="2">
                  <c:v>1.413980346996613E-10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7C5-4F65-9010-114EC2C1A06B}"/>
            </c:ext>
          </c:extLst>
        </c:ser>
        <c:ser>
          <c:idx val="23"/>
          <c:order val="23"/>
          <c:tx>
            <c:strRef>
              <c:f>'Q5 Summary'!$A$35</c:f>
              <c:strCache>
                <c:ptCount val="1"/>
                <c:pt idx="0">
                  <c:v>Water availability, terrestrial ecosystem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Summary'!$B$35:$D$35</c:f>
              <c:numCache>
                <c:formatCode>General</c:formatCode>
                <c:ptCount val="3"/>
                <c:pt idx="0">
                  <c:v>1.112759213947238E-10</c:v>
                </c:pt>
                <c:pt idx="1">
                  <c:v>1.5251856226964172E-10</c:v>
                </c:pt>
                <c:pt idx="2">
                  <c:v>8.2293820651504992E-11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7C5-4F65-9010-114EC2C1A06B}"/>
            </c:ext>
          </c:extLst>
        </c:ser>
        <c:ser>
          <c:idx val="24"/>
          <c:order val="24"/>
          <c:tx>
            <c:strRef>
              <c:f>'Q5 Summary'!$A$36</c:f>
              <c:strCache>
                <c:ptCount val="1"/>
                <c:pt idx="0">
                  <c:v>Water availability, freshwater ecosystem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Summary'!$B$36:$D$36</c:f>
              <c:numCache>
                <c:formatCode>General</c:formatCode>
                <c:ptCount val="3"/>
                <c:pt idx="0">
                  <c:v>1.21089201297031E-11</c:v>
                </c:pt>
                <c:pt idx="1">
                  <c:v>5.8164749670904576E-12</c:v>
                </c:pt>
                <c:pt idx="2">
                  <c:v>1.7836141150545959E-11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7C5-4F65-9010-114EC2C1A06B}"/>
            </c:ext>
          </c:extLst>
        </c:ser>
        <c:ser>
          <c:idx val="25"/>
          <c:order val="25"/>
          <c:tx>
            <c:strRef>
              <c:f>'Q5 Summary'!$A$37</c:f>
              <c:strCache>
                <c:ptCount val="1"/>
                <c:pt idx="0">
                  <c:v>Thermally polluted water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Summary'!$B$37:$D$37</c:f>
              <c:numCache>
                <c:formatCode>General</c:formatCode>
                <c:ptCount val="3"/>
                <c:pt idx="0">
                  <c:v>2.8897678418604932E-12</c:v>
                </c:pt>
                <c:pt idx="1">
                  <c:v>4.3636639076596935E-12</c:v>
                </c:pt>
                <c:pt idx="2">
                  <c:v>1.49893905885922E-12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7C5-4F65-9010-114EC2C1A06B}"/>
            </c:ext>
          </c:extLst>
        </c:ser>
        <c:ser>
          <c:idx val="26"/>
          <c:order val="26"/>
          <c:tx>
            <c:strRef>
              <c:f>'Q5 Summary'!$A$38</c:f>
              <c:strCache>
                <c:ptCount val="1"/>
                <c:pt idx="0">
                  <c:v>Ionizing radiation, ecosystem quality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Summary'!$B$11:$D$11</c:f>
              <c:strCache>
                <c:ptCount val="3"/>
                <c:pt idx="0">
                  <c:v>US</c:v>
                </c:pt>
                <c:pt idx="1">
                  <c:v>CN</c:v>
                </c:pt>
                <c:pt idx="2">
                  <c:v>QC</c:v>
                </c:pt>
              </c:strCache>
            </c:strRef>
          </c:cat>
          <c:val>
            <c:numRef>
              <c:f>'Q5 Summary'!$B$38:$D$38</c:f>
              <c:numCache>
                <c:formatCode>General</c:formatCode>
                <c:ptCount val="3"/>
                <c:pt idx="0">
                  <c:v>3.7868950587927254E-16</c:v>
                </c:pt>
                <c:pt idx="1">
                  <c:v>2.4637883807018791E-16</c:v>
                </c:pt>
                <c:pt idx="2">
                  <c:v>3.2486468389430767E-16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7C5-4F65-9010-114EC2C1A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99303064"/>
        <c:axId val="599303784"/>
      </c:barChart>
      <c:catAx>
        <c:axId val="59930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03784"/>
        <c:crosses val="autoZero"/>
        <c:auto val="1"/>
        <c:lblAlgn val="ctr"/>
        <c:lblOffset val="100"/>
        <c:noMultiLvlLbl val="0"/>
      </c:catAx>
      <c:valAx>
        <c:axId val="59930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0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Results per sub-process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'Q3.1 US results'!$B$26</c:f>
              <c:strCache>
                <c:ptCount val="1"/>
                <c:pt idx="0">
                  <c:v>Can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'Q3.1 US results'!$C$25:$G$25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results'!$C$26:$G$26</c:f>
              <c:numCache>
                <c:formatCode>General</c:formatCode>
                <c:ptCount val="5"/>
                <c:pt idx="0">
                  <c:v>0.16788894069311999</c:v>
                </c:pt>
                <c:pt idx="1">
                  <c:v>1.8950274850231299</c:v>
                </c:pt>
                <c:pt idx="2">
                  <c:v>0.13213993235955099</c:v>
                </c:pt>
                <c:pt idx="3">
                  <c:v>2.66667845334814E-2</c:v>
                </c:pt>
                <c:pt idx="4">
                  <c:v>4.07373820594601E-7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D-4F21-98EC-F189724DE06F}"/>
            </c:ext>
          </c:extLst>
        </c:ser>
        <c:ser>
          <c:idx val="1"/>
          <c:order val="1"/>
          <c:tx>
            <c:strRef>
              <c:f>'Q3.1 US results'!$B$27</c:f>
              <c:strCache>
                <c:ptCount val="1"/>
                <c:pt idx="0">
                  <c:v>market for tap water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'Q3.1 US results'!$C$25:$G$25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results'!$C$27:$G$27</c:f>
              <c:numCache>
                <c:formatCode>General</c:formatCode>
                <c:ptCount val="5"/>
                <c:pt idx="0">
                  <c:v>1.7565896905681399E-2</c:v>
                </c:pt>
                <c:pt idx="1">
                  <c:v>0.164960518366812</c:v>
                </c:pt>
                <c:pt idx="2">
                  <c:v>1.5288061761159299E-2</c:v>
                </c:pt>
                <c:pt idx="3">
                  <c:v>1.7364247381648199E-3</c:v>
                </c:pt>
                <c:pt idx="4">
                  <c:v>1.06034882120916E-8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D-4F21-98EC-F189724DE06F}"/>
            </c:ext>
          </c:extLst>
        </c:ser>
        <c:ser>
          <c:idx val="2"/>
          <c:order val="2"/>
          <c:tx>
            <c:strRef>
              <c:f>'Q3.1 US results'!$B$28</c:f>
              <c:strCache>
                <c:ptCount val="1"/>
                <c:pt idx="0">
                  <c:v>market for carbon dioxide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'Q3.1 US results'!$C$25:$G$25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results'!$C$28:$G$28</c:f>
              <c:numCache>
                <c:formatCode>General</c:formatCode>
                <c:ptCount val="5"/>
                <c:pt idx="0">
                  <c:v>2.2699946035713799E-3</c:v>
                </c:pt>
                <c:pt idx="1">
                  <c:v>7.5962494795993402E-2</c:v>
                </c:pt>
                <c:pt idx="2">
                  <c:v>3.9776763330821602E-3</c:v>
                </c:pt>
                <c:pt idx="3">
                  <c:v>2.89617571994607E-4</c:v>
                </c:pt>
                <c:pt idx="4">
                  <c:v>1.1296495861309801E-9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3D-4F21-98EC-F189724DE06F}"/>
            </c:ext>
          </c:extLst>
        </c:ser>
        <c:ser>
          <c:idx val="3"/>
          <c:order val="3"/>
          <c:tx>
            <c:strRef>
              <c:f>'Q3.1 US results'!$B$29</c:f>
              <c:strCache>
                <c:ptCount val="1"/>
                <c:pt idx="0">
                  <c:v>electricity, high voltage, production mix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'Q3.1 US results'!$C$25:$G$25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results'!$C$29:$G$29</c:f>
              <c:numCache>
                <c:formatCode>General</c:formatCode>
                <c:ptCount val="5"/>
                <c:pt idx="0">
                  <c:v>1.49700540472228E-3</c:v>
                </c:pt>
                <c:pt idx="1">
                  <c:v>2.40691965580873E-2</c:v>
                </c:pt>
                <c:pt idx="2">
                  <c:v>9.3957636428956901E-4</c:v>
                </c:pt>
                <c:pt idx="3">
                  <c:v>2.29804491453922E-4</c:v>
                </c:pt>
                <c:pt idx="4">
                  <c:v>6.2899992448163804E-10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3D-4F21-98EC-F189724DE06F}"/>
            </c:ext>
          </c:extLst>
        </c:ser>
        <c:ser>
          <c:idx val="4"/>
          <c:order val="4"/>
          <c:tx>
            <c:strRef>
              <c:f>'Q3.1 US results'!$B$30</c:f>
              <c:strCache>
                <c:ptCount val="1"/>
                <c:pt idx="0">
                  <c:v>market for electricity, low voltage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'Q3.1 US results'!$C$25:$G$25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results'!$C$30:$G$30</c:f>
              <c:numCache>
                <c:formatCode>General</c:formatCode>
                <c:ptCount val="5"/>
                <c:pt idx="0">
                  <c:v>1.65827037624607E-3</c:v>
                </c:pt>
                <c:pt idx="1">
                  <c:v>6.0141557783097897E-2</c:v>
                </c:pt>
                <c:pt idx="2">
                  <c:v>1.6780677501662801E-3</c:v>
                </c:pt>
                <c:pt idx="3">
                  <c:v>1.89648931458046E-4</c:v>
                </c:pt>
                <c:pt idx="4">
                  <c:v>8.9833364115412501E-10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3D-4F21-98EC-F189724DE06F}"/>
            </c:ext>
          </c:extLst>
        </c:ser>
        <c:ser>
          <c:idx val="5"/>
          <c:order val="5"/>
          <c:tx>
            <c:strRef>
              <c:f>'Q3.1 US results'!$B$31</c:f>
              <c:strCache>
                <c:ptCount val="1"/>
                <c:pt idx="0">
                  <c:v>market for refrigerator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'Q3.1 US results'!$C$25:$G$25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results'!$C$31:$G$31</c:f>
              <c:numCache>
                <c:formatCode>0.00E+00</c:formatCode>
                <c:ptCount val="5"/>
                <c:pt idx="0">
                  <c:v>4.32300584362903E-4</c:v>
                </c:pt>
                <c:pt idx="1">
                  <c:v>5.8596300607632202E-3</c:v>
                </c:pt>
                <c:pt idx="2">
                  <c:v>1.9466264239741401E-4</c:v>
                </c:pt>
                <c:pt idx="3">
                  <c:v>7.4902324795069104E-5</c:v>
                </c:pt>
                <c:pt idx="4">
                  <c:v>8.2198897678486805E-10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3D-4F21-98EC-F189724DE06F}"/>
            </c:ext>
          </c:extLst>
        </c:ser>
        <c:ser>
          <c:idx val="6"/>
          <c:order val="6"/>
          <c:tx>
            <c:strRef>
              <c:f>'Q3.1 US results'!$B$32</c:f>
              <c:strCache>
                <c:ptCount val="1"/>
                <c:pt idx="0">
                  <c:v>market for municipal solid waste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'Q3.1 US results'!$C$25:$G$25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results'!$C$32:$G$32</c:f>
              <c:numCache>
                <c:formatCode>General</c:formatCode>
                <c:ptCount val="5"/>
                <c:pt idx="0">
                  <c:v>1.1717294413189401E-2</c:v>
                </c:pt>
                <c:pt idx="1">
                  <c:v>8.5336242342309594E-3</c:v>
                </c:pt>
                <c:pt idx="2">
                  <c:v>4.7749849693382298E-5</c:v>
                </c:pt>
                <c:pt idx="3">
                  <c:v>4.02364496221412E-2</c:v>
                </c:pt>
                <c:pt idx="4">
                  <c:v>1.5469570648089701E-8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3D-4F21-98EC-F189724DE06F}"/>
            </c:ext>
          </c:extLst>
        </c:ser>
        <c:ser>
          <c:idx val="7"/>
          <c:order val="7"/>
          <c:tx>
            <c:strRef>
              <c:f>'Q3.1 US results'!$B$33</c:f>
              <c:strCache>
                <c:ptCount val="1"/>
                <c:pt idx="0">
                  <c:v>market for transport, freight, lorry, unspecified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'Q3.1 US results'!$C$25:$G$25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'Q3.1 US results'!$C$33:$G$33</c:f>
              <c:numCache>
                <c:formatCode>0.00E+00</c:formatCode>
                <c:ptCount val="5"/>
                <c:pt idx="0">
                  <c:v>9.14156727063252E-4</c:v>
                </c:pt>
                <c:pt idx="1">
                  <c:v>6.8313915253075197E-3</c:v>
                </c:pt>
                <c:pt idx="2">
                  <c:v>1.5529145293442852E-4</c:v>
                </c:pt>
                <c:pt idx="3">
                  <c:v>1.54200106900897E-4</c:v>
                </c:pt>
                <c:pt idx="4">
                  <c:v>9.5449771989779991E-10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3D-4F21-98EC-F189724DE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30117840"/>
        <c:axId val="530118200"/>
      </c:barChart>
      <c:catAx>
        <c:axId val="53011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118200"/>
        <c:crosses val="autoZero"/>
        <c:auto val="1"/>
        <c:lblAlgn val="ctr"/>
        <c:lblOffset val="100"/>
        <c:noMultiLvlLbl val="0"/>
      </c:catAx>
      <c:valAx>
        <c:axId val="53011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11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'Q4 China results'!$B$21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'Q4 China results'!$C$20:$G$20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China results'!$C$21:$G$21</c:f>
              <c:numCache>
                <c:formatCode>General</c:formatCode>
                <c:ptCount val="5"/>
                <c:pt idx="0">
                  <c:v>0.35715433549835807</c:v>
                </c:pt>
                <c:pt idx="1">
                  <c:v>3.2717511984263603</c:v>
                </c:pt>
                <c:pt idx="2">
                  <c:v>4.9678111004997104E-2</c:v>
                </c:pt>
                <c:pt idx="3">
                  <c:v>6.2322043114726902E-2</c:v>
                </c:pt>
                <c:pt idx="4">
                  <c:v>5.8060220770662078E-7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9-432A-B439-1DA268A9B678}"/>
            </c:ext>
          </c:extLst>
        </c:ser>
        <c:ser>
          <c:idx val="1"/>
          <c:order val="1"/>
          <c:tx>
            <c:strRef>
              <c:f>'Q4 China results'!$B$22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'Q4 China results'!$C$20:$G$20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China results'!$C$22:$G$22</c:f>
              <c:numCache>
                <c:formatCode>General</c:formatCode>
                <c:ptCount val="5"/>
                <c:pt idx="0">
                  <c:v>2.0905709606089799E-3</c:v>
                </c:pt>
                <c:pt idx="1">
                  <c:v>6.6001187843861095E-2</c:v>
                </c:pt>
                <c:pt idx="2">
                  <c:v>1.87273039256405E-3</c:v>
                </c:pt>
                <c:pt idx="3">
                  <c:v>2.64551256253115E-4</c:v>
                </c:pt>
                <c:pt idx="4">
                  <c:v>1.72032261793899E-9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9-432A-B439-1DA268A9B678}"/>
            </c:ext>
          </c:extLst>
        </c:ser>
        <c:ser>
          <c:idx val="2"/>
          <c:order val="2"/>
          <c:tx>
            <c:strRef>
              <c:f>'Q4 China results'!$B$23</c:f>
              <c:strCache>
                <c:ptCount val="1"/>
                <c:pt idx="0">
                  <c:v>eol_can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'Q4 China results'!$C$20:$G$20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China results'!$C$23:$G$23</c:f>
              <c:numCache>
                <c:formatCode>General</c:formatCode>
                <c:ptCount val="5"/>
                <c:pt idx="0">
                  <c:v>1.1717294413189401E-2</c:v>
                </c:pt>
                <c:pt idx="1">
                  <c:v>8.5336242342309594E-3</c:v>
                </c:pt>
                <c:pt idx="2">
                  <c:v>4.77498496933812E-5</c:v>
                </c:pt>
                <c:pt idx="3">
                  <c:v>4.02364496221412E-2</c:v>
                </c:pt>
                <c:pt idx="4">
                  <c:v>1.5469570648089701E-8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9-432A-B439-1DA268A9B678}"/>
            </c:ext>
          </c:extLst>
        </c:ser>
        <c:ser>
          <c:idx val="3"/>
          <c:order val="3"/>
          <c:tx>
            <c:strRef>
              <c:f>'Q4 China results'!$B$24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'Q4 China results'!$C$20:$G$20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China results'!$C$24:$G$24</c:f>
              <c:numCache>
                <c:formatCode>General</c:formatCode>
                <c:ptCount val="5"/>
                <c:pt idx="0">
                  <c:v>3.7328660818422375E-3</c:v>
                </c:pt>
                <c:pt idx="1">
                  <c:v>0.20727798907177125</c:v>
                </c:pt>
                <c:pt idx="2">
                  <c:v>4.0497587173004973E-3</c:v>
                </c:pt>
                <c:pt idx="3">
                  <c:v>7.7476158406248198E-4</c:v>
                </c:pt>
                <c:pt idx="4">
                  <c:v>2.7321911190161939E-9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9-432A-B439-1DA268A9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9227072"/>
        <c:axId val="629227792"/>
      </c:barChart>
      <c:catAx>
        <c:axId val="62922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227792"/>
        <c:crosses val="autoZero"/>
        <c:auto val="1"/>
        <c:lblAlgn val="ctr"/>
        <c:lblOffset val="100"/>
        <c:noMultiLvlLbl val="0"/>
      </c:catAx>
      <c:valAx>
        <c:axId val="62922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2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'Q4 QC results'!$B$21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'Q4 QC results'!$C$20:$G$20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QC results'!$C$21:$G$21</c:f>
              <c:numCache>
                <c:formatCode>General</c:formatCode>
                <c:ptCount val="5"/>
                <c:pt idx="0">
                  <c:v>0.11832812076174475</c:v>
                </c:pt>
                <c:pt idx="1">
                  <c:v>1.0953195303814456</c:v>
                </c:pt>
                <c:pt idx="2">
                  <c:v>0.19877806339769147</c:v>
                </c:pt>
                <c:pt idx="3">
                  <c:v>2.6940699727729538E-2</c:v>
                </c:pt>
                <c:pt idx="4">
                  <c:v>3.5740067342699557E-7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9-44C1-84F9-BFB8DFA28F41}"/>
            </c:ext>
          </c:extLst>
        </c:ser>
        <c:ser>
          <c:idx val="1"/>
          <c:order val="1"/>
          <c:tx>
            <c:strRef>
              <c:f>'Q4 QC results'!$B$22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'Q4 QC results'!$C$20:$G$20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QC results'!$C$22:$G$22</c:f>
              <c:numCache>
                <c:formatCode>General</c:formatCode>
                <c:ptCount val="5"/>
                <c:pt idx="0">
                  <c:v>2.0905709606089799E-3</c:v>
                </c:pt>
                <c:pt idx="1">
                  <c:v>6.6001187843861095E-2</c:v>
                </c:pt>
                <c:pt idx="2">
                  <c:v>1.87273039256381E-3</c:v>
                </c:pt>
                <c:pt idx="3">
                  <c:v>2.64551256253115E-4</c:v>
                </c:pt>
                <c:pt idx="4">
                  <c:v>1.72032261793899E-9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9-44C1-84F9-BFB8DFA28F41}"/>
            </c:ext>
          </c:extLst>
        </c:ser>
        <c:ser>
          <c:idx val="2"/>
          <c:order val="2"/>
          <c:tx>
            <c:strRef>
              <c:f>'Q4 QC results'!$B$23</c:f>
              <c:strCache>
                <c:ptCount val="1"/>
                <c:pt idx="0">
                  <c:v>eol_can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'Q4 QC results'!$C$20:$G$20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QC results'!$C$23:$G$23</c:f>
              <c:numCache>
                <c:formatCode>General</c:formatCode>
                <c:ptCount val="5"/>
                <c:pt idx="0">
                  <c:v>1.1717294413189401E-2</c:v>
                </c:pt>
                <c:pt idx="1">
                  <c:v>8.5336242342309594E-3</c:v>
                </c:pt>
                <c:pt idx="2">
                  <c:v>4.7749849693381302E-5</c:v>
                </c:pt>
                <c:pt idx="3">
                  <c:v>4.02364496221412E-2</c:v>
                </c:pt>
                <c:pt idx="4">
                  <c:v>1.54695706480898E-8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9-44C1-84F9-BFB8DFA28F41}"/>
            </c:ext>
          </c:extLst>
        </c:ser>
        <c:ser>
          <c:idx val="3"/>
          <c:order val="3"/>
          <c:tx>
            <c:strRef>
              <c:f>'Q4 QC results'!$B$24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'Q4 QC results'!$C$20:$G$20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QC results'!$C$24:$G$24</c:f>
              <c:numCache>
                <c:formatCode>General</c:formatCode>
                <c:ptCount val="5"/>
                <c:pt idx="0">
                  <c:v>5.2590391482075236E-3</c:v>
                </c:pt>
                <c:pt idx="1">
                  <c:v>0.22644534706298625</c:v>
                </c:pt>
                <c:pt idx="2">
                  <c:v>2.6759813778594724E-2</c:v>
                </c:pt>
                <c:pt idx="3">
                  <c:v>1.342507366302443E-3</c:v>
                </c:pt>
                <c:pt idx="4">
                  <c:v>3.2527490429303239E-9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F9-44C1-84F9-BFB8DFA2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746536"/>
        <c:axId val="375933920"/>
      </c:barChart>
      <c:catAx>
        <c:axId val="37974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933920"/>
        <c:crosses val="autoZero"/>
        <c:auto val="1"/>
        <c:lblAlgn val="ctr"/>
        <c:lblOffset val="100"/>
        <c:noMultiLvlLbl val="0"/>
      </c:catAx>
      <c:valAx>
        <c:axId val="37593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74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Results per production 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'Q4 part a'!$A$9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'Q4 part a'!$B$8:$F$8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part a'!$B$9:$F$9</c:f>
              <c:numCache>
                <c:formatCode>0%</c:formatCode>
                <c:ptCount val="5"/>
                <c:pt idx="0">
                  <c:v>0.53123339305926043</c:v>
                </c:pt>
                <c:pt idx="1">
                  <c:v>0.62152068309188058</c:v>
                </c:pt>
                <c:pt idx="2">
                  <c:v>0.67083704103395869</c:v>
                </c:pt>
                <c:pt idx="3">
                  <c:v>0.63358918375751794</c:v>
                </c:pt>
                <c:pt idx="4">
                  <c:v>0.72567956700674685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C70-8802-CD301544DDBB}"/>
            </c:ext>
          </c:extLst>
        </c:ser>
        <c:ser>
          <c:idx val="1"/>
          <c:order val="1"/>
          <c:tx>
            <c:strRef>
              <c:f>'Q4 part a'!$A$10</c:f>
              <c:strCache>
                <c:ptCount val="1"/>
                <c:pt idx="0">
                  <c:v>CN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'Q4 part a'!$B$8:$F$8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part a'!$B$10:$F$10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0.22569070451303003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C-4C70-8802-CD301544DDBB}"/>
            </c:ext>
          </c:extLst>
        </c:ser>
        <c:ser>
          <c:idx val="2"/>
          <c:order val="2"/>
          <c:tx>
            <c:strRef>
              <c:f>'Q4 part a'!$A$11</c:f>
              <c:strCache>
                <c:ptCount val="1"/>
                <c:pt idx="0">
                  <c:v>QC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'Q4 part a'!$B$8:$F$8</c:f>
              <c:strCache>
                <c:ptCount val="5"/>
                <c:pt idx="0">
                  <c:v>Carbon footprint</c:v>
                </c:pt>
                <c:pt idx="1">
                  <c:v>Resource footprint</c:v>
                </c:pt>
                <c:pt idx="2">
                  <c:v>Water footprint</c:v>
                </c:pt>
                <c:pt idx="3">
                  <c:v>Remaining EQ</c:v>
                </c:pt>
                <c:pt idx="4">
                  <c:v>Remaining HH</c:v>
                </c:pt>
              </c:strCache>
            </c:strRef>
          </c:cat>
          <c:val>
            <c:numRef>
              <c:f>'Q4 part a'!$B$11:$F$11</c:f>
              <c:numCache>
                <c:formatCode>0%</c:formatCode>
                <c:ptCount val="5"/>
                <c:pt idx="0">
                  <c:v>0.34853558488765701</c:v>
                </c:pt>
                <c:pt idx="1">
                  <c:v>0.37776745270580186</c:v>
                </c:pt>
                <c:pt idx="2">
                  <c:v>1</c:v>
                </c:pt>
                <c:pt idx="3">
                  <c:v>0.62504148247461511</c:v>
                </c:pt>
                <c:pt idx="4">
                  <c:v>0.62441920183488242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1C-4C70-8802-CD301544D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285032"/>
        <c:axId val="622919208"/>
      </c:barChart>
      <c:catAx>
        <c:axId val="375285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19208"/>
        <c:crosses val="autoZero"/>
        <c:auto val="1"/>
        <c:lblAlgn val="ctr"/>
        <c:lblOffset val="100"/>
        <c:noMultiLvlLbl val="0"/>
      </c:catAx>
      <c:valAx>
        <c:axId val="62291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285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[Lab4_Solution_Q3-5_new.xlsx]Q4 part b!PivotTable2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'Q4 part b'!$B$17:$B$18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'Q4 part b'!$A$19:$A$43</c:f>
              <c:multiLvlStrCache>
                <c:ptCount val="15"/>
                <c:lvl>
                  <c:pt idx="0">
                    <c:v>CN</c:v>
                  </c:pt>
                  <c:pt idx="1">
                    <c:v>QC</c:v>
                  </c:pt>
                  <c:pt idx="2">
                    <c:v>US</c:v>
                  </c:pt>
                  <c:pt idx="3">
                    <c:v>CN</c:v>
                  </c:pt>
                  <c:pt idx="4">
                    <c:v>QC</c:v>
                  </c:pt>
                  <c:pt idx="5">
                    <c:v>US</c:v>
                  </c:pt>
                  <c:pt idx="6">
                    <c:v>CN</c:v>
                  </c:pt>
                  <c:pt idx="7">
                    <c:v>QC</c:v>
                  </c:pt>
                  <c:pt idx="8">
                    <c:v>US</c:v>
                  </c:pt>
                  <c:pt idx="9">
                    <c:v>CN</c:v>
                  </c:pt>
                  <c:pt idx="10">
                    <c:v>QC</c:v>
                  </c:pt>
                  <c:pt idx="11">
                    <c:v>US</c:v>
                  </c:pt>
                  <c:pt idx="12">
                    <c:v>CN</c:v>
                  </c:pt>
                  <c:pt idx="13">
                    <c:v>QC</c:v>
                  </c:pt>
                  <c:pt idx="14">
                    <c:v>US</c:v>
                  </c:pt>
                </c:lvl>
                <c:lvl>
                  <c:pt idx="0">
                    <c:v>Sum of Carbon footprint</c:v>
                  </c:pt>
                  <c:pt idx="3">
                    <c:v>Sum of Resource footprint</c:v>
                  </c:pt>
                  <c:pt idx="6">
                    <c:v>Sum of Water footprint</c:v>
                  </c:pt>
                  <c:pt idx="9">
                    <c:v>Sum of Remaining EQ</c:v>
                  </c:pt>
                  <c:pt idx="12">
                    <c:v>Sum of Remaining HH</c:v>
                  </c:pt>
                </c:lvl>
              </c:multiLvlStrCache>
            </c:multiLvlStrRef>
          </c:cat>
          <c:val>
            <c:numRef>
              <c:f>'Q4 part b'!$B$19:$B$43</c:f>
              <c:numCache>
                <c:formatCode>General</c:formatCode>
                <c:ptCount val="15"/>
                <c:pt idx="0">
                  <c:v>2.0905709606089738E-3</c:v>
                </c:pt>
                <c:pt idx="1">
                  <c:v>2.0905709606089729E-3</c:v>
                </c:pt>
                <c:pt idx="2">
                  <c:v>2.0905709606089738E-3</c:v>
                </c:pt>
                <c:pt idx="3">
                  <c:v>6.6001187843861123E-2</c:v>
                </c:pt>
                <c:pt idx="4">
                  <c:v>6.6001187843861123E-2</c:v>
                </c:pt>
                <c:pt idx="5">
                  <c:v>6.6001187843861123E-2</c:v>
                </c:pt>
                <c:pt idx="6">
                  <c:v>1.8727303925637729E-3</c:v>
                </c:pt>
                <c:pt idx="7">
                  <c:v>1.8727303925637588E-3</c:v>
                </c:pt>
                <c:pt idx="8">
                  <c:v>1.872730392563841E-3</c:v>
                </c:pt>
                <c:pt idx="9">
                  <c:v>2.645512562531151E-4</c:v>
                </c:pt>
                <c:pt idx="10">
                  <c:v>2.64551256253115E-4</c:v>
                </c:pt>
                <c:pt idx="11">
                  <c:v>2.64551256253115E-4</c:v>
                </c:pt>
                <c:pt idx="12">
                  <c:v>1.7203226179389931E-9</c:v>
                </c:pt>
                <c:pt idx="13">
                  <c:v>1.7203226179389931E-9</c:v>
                </c:pt>
                <c:pt idx="14">
                  <c:v>1.7203226179389931E-9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B-4FD3-B6CE-D809CAF02E0D}"/>
            </c:ext>
          </c:extLst>
        </c:ser>
        <c:ser>
          <c:idx val="1"/>
          <c:order val="1"/>
          <c:tx>
            <c:strRef>
              <c:f>'Q4 part b'!$C$17:$C$18</c:f>
              <c:strCache>
                <c:ptCount val="1"/>
                <c:pt idx="0">
                  <c:v>eol_can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'Q4 part b'!$A$19:$A$43</c:f>
              <c:multiLvlStrCache>
                <c:ptCount val="15"/>
                <c:lvl>
                  <c:pt idx="0">
                    <c:v>CN</c:v>
                  </c:pt>
                  <c:pt idx="1">
                    <c:v>QC</c:v>
                  </c:pt>
                  <c:pt idx="2">
                    <c:v>US</c:v>
                  </c:pt>
                  <c:pt idx="3">
                    <c:v>CN</c:v>
                  </c:pt>
                  <c:pt idx="4">
                    <c:v>QC</c:v>
                  </c:pt>
                  <c:pt idx="5">
                    <c:v>US</c:v>
                  </c:pt>
                  <c:pt idx="6">
                    <c:v>CN</c:v>
                  </c:pt>
                  <c:pt idx="7">
                    <c:v>QC</c:v>
                  </c:pt>
                  <c:pt idx="8">
                    <c:v>US</c:v>
                  </c:pt>
                  <c:pt idx="9">
                    <c:v>CN</c:v>
                  </c:pt>
                  <c:pt idx="10">
                    <c:v>QC</c:v>
                  </c:pt>
                  <c:pt idx="11">
                    <c:v>US</c:v>
                  </c:pt>
                  <c:pt idx="12">
                    <c:v>CN</c:v>
                  </c:pt>
                  <c:pt idx="13">
                    <c:v>QC</c:v>
                  </c:pt>
                  <c:pt idx="14">
                    <c:v>US</c:v>
                  </c:pt>
                </c:lvl>
                <c:lvl>
                  <c:pt idx="0">
                    <c:v>Sum of Carbon footprint</c:v>
                  </c:pt>
                  <c:pt idx="3">
                    <c:v>Sum of Resource footprint</c:v>
                  </c:pt>
                  <c:pt idx="6">
                    <c:v>Sum of Water footprint</c:v>
                  </c:pt>
                  <c:pt idx="9">
                    <c:v>Sum of Remaining EQ</c:v>
                  </c:pt>
                  <c:pt idx="12">
                    <c:v>Sum of Remaining HH</c:v>
                  </c:pt>
                </c:lvl>
              </c:multiLvlStrCache>
            </c:multiLvlStrRef>
          </c:cat>
          <c:val>
            <c:numRef>
              <c:f>'Q4 part b'!$C$19:$C$43</c:f>
              <c:numCache>
                <c:formatCode>General</c:formatCode>
                <c:ptCount val="15"/>
                <c:pt idx="0">
                  <c:v>1.1717294413189401E-2</c:v>
                </c:pt>
                <c:pt idx="1">
                  <c:v>1.1717294413189401E-2</c:v>
                </c:pt>
                <c:pt idx="2">
                  <c:v>1.1717294413189401E-2</c:v>
                </c:pt>
                <c:pt idx="3">
                  <c:v>8.5336242342309594E-3</c:v>
                </c:pt>
                <c:pt idx="4">
                  <c:v>8.5336242342309594E-3</c:v>
                </c:pt>
                <c:pt idx="5">
                  <c:v>8.5336242342309594E-3</c:v>
                </c:pt>
                <c:pt idx="6">
                  <c:v>4.7749849693383199E-5</c:v>
                </c:pt>
                <c:pt idx="7">
                  <c:v>4.7749849693383199E-5</c:v>
                </c:pt>
                <c:pt idx="8">
                  <c:v>4.7749849693383002E-5</c:v>
                </c:pt>
                <c:pt idx="9">
                  <c:v>4.02364496221412E-2</c:v>
                </c:pt>
                <c:pt idx="10">
                  <c:v>4.02364496221412E-2</c:v>
                </c:pt>
                <c:pt idx="11">
                  <c:v>4.02364496221412E-2</c:v>
                </c:pt>
                <c:pt idx="12">
                  <c:v>1.54695706480898E-8</c:v>
                </c:pt>
                <c:pt idx="13">
                  <c:v>1.54695706480898E-8</c:v>
                </c:pt>
                <c:pt idx="14">
                  <c:v>1.54695706480898E-8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B-4FD3-B6CE-D809CAF02E0D}"/>
            </c:ext>
          </c:extLst>
        </c:ser>
        <c:ser>
          <c:idx val="2"/>
          <c:order val="2"/>
          <c:tx>
            <c:strRef>
              <c:f>'Q4 part b'!$D$17:$D$18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'Q4 part b'!$A$19:$A$43</c:f>
              <c:multiLvlStrCache>
                <c:ptCount val="15"/>
                <c:lvl>
                  <c:pt idx="0">
                    <c:v>CN</c:v>
                  </c:pt>
                  <c:pt idx="1">
                    <c:v>QC</c:v>
                  </c:pt>
                  <c:pt idx="2">
                    <c:v>US</c:v>
                  </c:pt>
                  <c:pt idx="3">
                    <c:v>CN</c:v>
                  </c:pt>
                  <c:pt idx="4">
                    <c:v>QC</c:v>
                  </c:pt>
                  <c:pt idx="5">
                    <c:v>US</c:v>
                  </c:pt>
                  <c:pt idx="6">
                    <c:v>CN</c:v>
                  </c:pt>
                  <c:pt idx="7">
                    <c:v>QC</c:v>
                  </c:pt>
                  <c:pt idx="8">
                    <c:v>US</c:v>
                  </c:pt>
                  <c:pt idx="9">
                    <c:v>CN</c:v>
                  </c:pt>
                  <c:pt idx="10">
                    <c:v>QC</c:v>
                  </c:pt>
                  <c:pt idx="11">
                    <c:v>US</c:v>
                  </c:pt>
                  <c:pt idx="12">
                    <c:v>CN</c:v>
                  </c:pt>
                  <c:pt idx="13">
                    <c:v>QC</c:v>
                  </c:pt>
                  <c:pt idx="14">
                    <c:v>US</c:v>
                  </c:pt>
                </c:lvl>
                <c:lvl>
                  <c:pt idx="0">
                    <c:v>Sum of Carbon footprint</c:v>
                  </c:pt>
                  <c:pt idx="3">
                    <c:v>Sum of Resource footprint</c:v>
                  </c:pt>
                  <c:pt idx="6">
                    <c:v>Sum of Water footprint</c:v>
                  </c:pt>
                  <c:pt idx="9">
                    <c:v>Sum of Remaining EQ</c:v>
                  </c:pt>
                  <c:pt idx="12">
                    <c:v>Sum of Remaining HH</c:v>
                  </c:pt>
                </c:lvl>
              </c:multiLvlStrCache>
            </c:multiLvlStrRef>
          </c:cat>
          <c:val>
            <c:numRef>
              <c:f>'Q4 part b'!$D$19:$D$43</c:f>
              <c:numCache>
                <c:formatCode>General</c:formatCode>
                <c:ptCount val="15"/>
                <c:pt idx="0">
                  <c:v>0.35715433549835868</c:v>
                </c:pt>
                <c:pt idx="1">
                  <c:v>0.11832812078181237</c:v>
                </c:pt>
                <c:pt idx="2">
                  <c:v>0.18922183760709518</c:v>
                </c:pt>
                <c:pt idx="3">
                  <c:v>3.2717511984263603</c:v>
                </c:pt>
                <c:pt idx="4">
                  <c:v>1.0953195306846386</c:v>
                </c:pt>
                <c:pt idx="5">
                  <c:v>2.1600196947440211</c:v>
                </c:pt>
                <c:pt idx="6">
                  <c:v>4.9678111004987362E-2</c:v>
                </c:pt>
                <c:pt idx="7">
                  <c:v>1.6920460765173864E-2</c:v>
                </c:pt>
                <c:pt idx="8">
                  <c:v>0.1523452468181177</c:v>
                </c:pt>
                <c:pt idx="9">
                  <c:v>6.2322043114726888E-2</c:v>
                </c:pt>
                <c:pt idx="10">
                  <c:v>2.6269887258744554E-3</c:v>
                </c:pt>
                <c:pt idx="11">
                  <c:v>2.8922631335094772E-2</c:v>
                </c:pt>
                <c:pt idx="12">
                  <c:v>5.8060220770662184E-7</c:v>
                </c:pt>
                <c:pt idx="13">
                  <c:v>1.9491448443633784E-8</c:v>
                </c:pt>
                <c:pt idx="14">
                  <c:v>4.1973595831730529E-7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B-4FD3-B6CE-D809CAF02E0D}"/>
            </c:ext>
          </c:extLst>
        </c:ser>
        <c:ser>
          <c:idx val="3"/>
          <c:order val="3"/>
          <c:tx>
            <c:strRef>
              <c:f>'Q4 part b'!$E$17:$E$18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'Q4 part b'!$A$19:$A$43</c:f>
              <c:multiLvlStrCache>
                <c:ptCount val="15"/>
                <c:lvl>
                  <c:pt idx="0">
                    <c:v>CN</c:v>
                  </c:pt>
                  <c:pt idx="1">
                    <c:v>QC</c:v>
                  </c:pt>
                  <c:pt idx="2">
                    <c:v>US</c:v>
                  </c:pt>
                  <c:pt idx="3">
                    <c:v>CN</c:v>
                  </c:pt>
                  <c:pt idx="4">
                    <c:v>QC</c:v>
                  </c:pt>
                  <c:pt idx="5">
                    <c:v>US</c:v>
                  </c:pt>
                  <c:pt idx="6">
                    <c:v>CN</c:v>
                  </c:pt>
                  <c:pt idx="7">
                    <c:v>QC</c:v>
                  </c:pt>
                  <c:pt idx="8">
                    <c:v>US</c:v>
                  </c:pt>
                  <c:pt idx="9">
                    <c:v>CN</c:v>
                  </c:pt>
                  <c:pt idx="10">
                    <c:v>QC</c:v>
                  </c:pt>
                  <c:pt idx="11">
                    <c:v>US</c:v>
                  </c:pt>
                  <c:pt idx="12">
                    <c:v>CN</c:v>
                  </c:pt>
                  <c:pt idx="13">
                    <c:v>QC</c:v>
                  </c:pt>
                  <c:pt idx="14">
                    <c:v>US</c:v>
                  </c:pt>
                </c:lvl>
                <c:lvl>
                  <c:pt idx="0">
                    <c:v>Sum of Carbon footprint</c:v>
                  </c:pt>
                  <c:pt idx="3">
                    <c:v>Sum of Resource footprint</c:v>
                  </c:pt>
                  <c:pt idx="6">
                    <c:v>Sum of Water footprint</c:v>
                  </c:pt>
                  <c:pt idx="9">
                    <c:v>Sum of Remaining EQ</c:v>
                  </c:pt>
                  <c:pt idx="12">
                    <c:v>Sum of Remaining HH</c:v>
                  </c:pt>
                </c:lvl>
              </c:multiLvlStrCache>
            </c:multiLvlStrRef>
          </c:cat>
          <c:val>
            <c:numRef>
              <c:f>'Q4 part b'!$E$19:$E$43</c:f>
              <c:numCache>
                <c:formatCode>General</c:formatCode>
                <c:ptCount val="15"/>
                <c:pt idx="0">
                  <c:v>3.7328660818422375E-3</c:v>
                </c:pt>
                <c:pt idx="1">
                  <c:v>2.8652604923374691E-3</c:v>
                </c:pt>
                <c:pt idx="2">
                  <c:v>9.1415672706325092E-4</c:v>
                </c:pt>
                <c:pt idx="3">
                  <c:v>0.20727798907177125</c:v>
                </c:pt>
                <c:pt idx="4">
                  <c:v>0.22644534706298625</c:v>
                </c:pt>
                <c:pt idx="5">
                  <c:v>6.8313915253075197E-3</c:v>
                </c:pt>
                <c:pt idx="6">
                  <c:v>4.0497587173003837E-3</c:v>
                </c:pt>
                <c:pt idx="7">
                  <c:v>2.675981377859506E-2</c:v>
                </c:pt>
                <c:pt idx="8">
                  <c:v>1.552914529344408E-4</c:v>
                </c:pt>
                <c:pt idx="9">
                  <c:v>7.7476158406248198E-4</c:v>
                </c:pt>
                <c:pt idx="10">
                  <c:v>1.342507366302443E-3</c:v>
                </c:pt>
                <c:pt idx="11">
                  <c:v>1.54200106900898E-4</c:v>
                </c:pt>
                <c:pt idx="12">
                  <c:v>2.7321911190161939E-9</c:v>
                </c:pt>
                <c:pt idx="13">
                  <c:v>3.2527490429303239E-9</c:v>
                </c:pt>
                <c:pt idx="14">
                  <c:v>9.5449771989779991E-10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B-4FD3-B6CE-D809CAF02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696536"/>
        <c:axId val="608697256"/>
      </c:barChart>
      <c:catAx>
        <c:axId val="60869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697256"/>
        <c:crosses val="autoZero"/>
        <c:auto val="1"/>
        <c:lblAlgn val="ctr"/>
        <c:lblOffset val="100"/>
        <c:noMultiLvlLbl val="0"/>
      </c:catAx>
      <c:valAx>
        <c:axId val="60869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69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[Lab4_Solution_Q3-5_new.xlsx]Q4 part b (alt)!PivotTable7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'Q4 part b (alt)'!$B$22:$B$23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'Q4 part b (alt)'!$A$24:$A$48</c:f>
              <c:multiLvlStrCache>
                <c:ptCount val="15"/>
                <c:lvl>
                  <c:pt idx="0">
                    <c:v>CN</c:v>
                  </c:pt>
                  <c:pt idx="1">
                    <c:v>QC</c:v>
                  </c:pt>
                  <c:pt idx="2">
                    <c:v>US</c:v>
                  </c:pt>
                  <c:pt idx="3">
                    <c:v>CN</c:v>
                  </c:pt>
                  <c:pt idx="4">
                    <c:v>QC</c:v>
                  </c:pt>
                  <c:pt idx="5">
                    <c:v>US</c:v>
                  </c:pt>
                  <c:pt idx="6">
                    <c:v>CN</c:v>
                  </c:pt>
                  <c:pt idx="7">
                    <c:v>QC</c:v>
                  </c:pt>
                  <c:pt idx="8">
                    <c:v>US</c:v>
                  </c:pt>
                  <c:pt idx="9">
                    <c:v>CN</c:v>
                  </c:pt>
                  <c:pt idx="10">
                    <c:v>QC</c:v>
                  </c:pt>
                  <c:pt idx="11">
                    <c:v>US</c:v>
                  </c:pt>
                  <c:pt idx="12">
                    <c:v>CN</c:v>
                  </c:pt>
                  <c:pt idx="13">
                    <c:v>QC</c:v>
                  </c:pt>
                  <c:pt idx="14">
                    <c:v>US</c:v>
                  </c:pt>
                </c:lvl>
                <c:lvl>
                  <c:pt idx="0">
                    <c:v>Sum of Carbon footprint</c:v>
                  </c:pt>
                  <c:pt idx="3">
                    <c:v>Sum of Resource footprint</c:v>
                  </c:pt>
                  <c:pt idx="6">
                    <c:v>Sum of Water footprint</c:v>
                  </c:pt>
                  <c:pt idx="9">
                    <c:v>Sum of Remaining EQ</c:v>
                  </c:pt>
                  <c:pt idx="12">
                    <c:v>Sum of Remaining HH</c:v>
                  </c:pt>
                </c:lvl>
              </c:multiLvlStrCache>
            </c:multiLvlStrRef>
          </c:cat>
          <c:val>
            <c:numRef>
              <c:f>'Q4 part b (alt)'!$B$24:$B$48</c:f>
              <c:numCache>
                <c:formatCode>0%</c:formatCode>
                <c:ptCount val="15"/>
                <c:pt idx="0">
                  <c:v>0.95318664961822375</c:v>
                </c:pt>
                <c:pt idx="1">
                  <c:v>0.31579844843897908</c:v>
                </c:pt>
                <c:pt idx="2">
                  <c:v>0.50500221191950101</c:v>
                </c:pt>
                <c:pt idx="3">
                  <c:v>0.92069572936255806</c:v>
                </c:pt>
                <c:pt idx="4">
                  <c:v>0.30823126607970469</c:v>
                </c:pt>
                <c:pt idx="5">
                  <c:v>0.60784600896497487</c:v>
                </c:pt>
                <c:pt idx="6">
                  <c:v>0.32170562973398381</c:v>
                </c:pt>
                <c:pt idx="7">
                  <c:v>0.10957356018031644</c:v>
                </c:pt>
                <c:pt idx="8">
                  <c:v>0.98655771270532866</c:v>
                </c:pt>
                <c:pt idx="9">
                  <c:v>0.60157686514213826</c:v>
                </c:pt>
                <c:pt idx="10">
                  <c:v>2.5357571149682942E-2</c:v>
                </c:pt>
                <c:pt idx="11">
                  <c:v>0.27918189168154228</c:v>
                </c:pt>
                <c:pt idx="12">
                  <c:v>0.96682551455886157</c:v>
                </c:pt>
                <c:pt idx="13">
                  <c:v>3.245738548850996E-2</c:v>
                </c:pt>
                <c:pt idx="14">
                  <c:v>0.69894917465426176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A-447C-9285-193C4C329CF2}"/>
            </c:ext>
          </c:extLst>
        </c:ser>
        <c:ser>
          <c:idx val="1"/>
          <c:order val="1"/>
          <c:tx>
            <c:strRef>
              <c:f>'Q4 part b (alt)'!$C$22:$C$23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'Q4 part b (alt)'!$A$24:$A$48</c:f>
              <c:multiLvlStrCache>
                <c:ptCount val="15"/>
                <c:lvl>
                  <c:pt idx="0">
                    <c:v>CN</c:v>
                  </c:pt>
                  <c:pt idx="1">
                    <c:v>QC</c:v>
                  </c:pt>
                  <c:pt idx="2">
                    <c:v>US</c:v>
                  </c:pt>
                  <c:pt idx="3">
                    <c:v>CN</c:v>
                  </c:pt>
                  <c:pt idx="4">
                    <c:v>QC</c:v>
                  </c:pt>
                  <c:pt idx="5">
                    <c:v>US</c:v>
                  </c:pt>
                  <c:pt idx="6">
                    <c:v>CN</c:v>
                  </c:pt>
                  <c:pt idx="7">
                    <c:v>QC</c:v>
                  </c:pt>
                  <c:pt idx="8">
                    <c:v>US</c:v>
                  </c:pt>
                  <c:pt idx="9">
                    <c:v>CN</c:v>
                  </c:pt>
                  <c:pt idx="10">
                    <c:v>QC</c:v>
                  </c:pt>
                  <c:pt idx="11">
                    <c:v>US</c:v>
                  </c:pt>
                  <c:pt idx="12">
                    <c:v>CN</c:v>
                  </c:pt>
                  <c:pt idx="13">
                    <c:v>QC</c:v>
                  </c:pt>
                  <c:pt idx="14">
                    <c:v>US</c:v>
                  </c:pt>
                </c:lvl>
                <c:lvl>
                  <c:pt idx="0">
                    <c:v>Sum of Carbon footprint</c:v>
                  </c:pt>
                  <c:pt idx="3">
                    <c:v>Sum of Resource footprint</c:v>
                  </c:pt>
                  <c:pt idx="6">
                    <c:v>Sum of Water footprint</c:v>
                  </c:pt>
                  <c:pt idx="9">
                    <c:v>Sum of Remaining EQ</c:v>
                  </c:pt>
                  <c:pt idx="12">
                    <c:v>Sum of Remaining HH</c:v>
                  </c:pt>
                </c:lvl>
              </c:multiLvlStrCache>
            </c:multiLvlStrRef>
          </c:cat>
          <c:val>
            <c:numRef>
              <c:f>'Q4 part b (alt)'!$C$24:$C$48</c:f>
              <c:numCache>
                <c:formatCode>0%</c:formatCode>
                <c:ptCount val="15"/>
                <c:pt idx="0">
                  <c:v>5.5793928049381811E-3</c:v>
                </c:pt>
                <c:pt idx="1">
                  <c:v>5.5793928049381785E-3</c:v>
                </c:pt>
                <c:pt idx="2">
                  <c:v>5.5793928049381811E-3</c:v>
                </c:pt>
                <c:pt idx="3">
                  <c:v>1.8573237417908336E-2</c:v>
                </c:pt>
                <c:pt idx="4">
                  <c:v>1.8573237417908336E-2</c:v>
                </c:pt>
                <c:pt idx="5">
                  <c:v>1.8573237417908336E-2</c:v>
                </c:pt>
                <c:pt idx="6">
                  <c:v>1.2127431942837268E-2</c:v>
                </c:pt>
                <c:pt idx="7">
                  <c:v>1.2127431942837176E-2</c:v>
                </c:pt>
                <c:pt idx="8">
                  <c:v>1.2127431942837708E-2</c:v>
                </c:pt>
                <c:pt idx="9">
                  <c:v>2.553637644921117E-3</c:v>
                </c:pt>
                <c:pt idx="10">
                  <c:v>2.5536376449211162E-3</c:v>
                </c:pt>
                <c:pt idx="11">
                  <c:v>2.5536376449211162E-3</c:v>
                </c:pt>
                <c:pt idx="12">
                  <c:v>2.8647011296528786E-3</c:v>
                </c:pt>
                <c:pt idx="13">
                  <c:v>2.8647011296528786E-3</c:v>
                </c:pt>
                <c:pt idx="14">
                  <c:v>2.8647011296528786E-3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A-447C-9285-193C4C329CF2}"/>
            </c:ext>
          </c:extLst>
        </c:ser>
        <c:ser>
          <c:idx val="2"/>
          <c:order val="2"/>
          <c:tx>
            <c:strRef>
              <c:f>'Q4 part b (alt)'!$D$22:$D$23</c:f>
              <c:strCache>
                <c:ptCount val="1"/>
                <c:pt idx="0">
                  <c:v>eol_can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'Q4 part b (alt)'!$A$24:$A$48</c:f>
              <c:multiLvlStrCache>
                <c:ptCount val="15"/>
                <c:lvl>
                  <c:pt idx="0">
                    <c:v>CN</c:v>
                  </c:pt>
                  <c:pt idx="1">
                    <c:v>QC</c:v>
                  </c:pt>
                  <c:pt idx="2">
                    <c:v>US</c:v>
                  </c:pt>
                  <c:pt idx="3">
                    <c:v>CN</c:v>
                  </c:pt>
                  <c:pt idx="4">
                    <c:v>QC</c:v>
                  </c:pt>
                  <c:pt idx="5">
                    <c:v>US</c:v>
                  </c:pt>
                  <c:pt idx="6">
                    <c:v>CN</c:v>
                  </c:pt>
                  <c:pt idx="7">
                    <c:v>QC</c:v>
                  </c:pt>
                  <c:pt idx="8">
                    <c:v>US</c:v>
                  </c:pt>
                  <c:pt idx="9">
                    <c:v>CN</c:v>
                  </c:pt>
                  <c:pt idx="10">
                    <c:v>QC</c:v>
                  </c:pt>
                  <c:pt idx="11">
                    <c:v>US</c:v>
                  </c:pt>
                  <c:pt idx="12">
                    <c:v>CN</c:v>
                  </c:pt>
                  <c:pt idx="13">
                    <c:v>QC</c:v>
                  </c:pt>
                  <c:pt idx="14">
                    <c:v>US</c:v>
                  </c:pt>
                </c:lvl>
                <c:lvl>
                  <c:pt idx="0">
                    <c:v>Sum of Carbon footprint</c:v>
                  </c:pt>
                  <c:pt idx="3">
                    <c:v>Sum of Resource footprint</c:v>
                  </c:pt>
                  <c:pt idx="6">
                    <c:v>Sum of Water footprint</c:v>
                  </c:pt>
                  <c:pt idx="9">
                    <c:v>Sum of Remaining EQ</c:v>
                  </c:pt>
                  <c:pt idx="12">
                    <c:v>Sum of Remaining HH</c:v>
                  </c:pt>
                </c:lvl>
              </c:multiLvlStrCache>
            </c:multiLvlStrRef>
          </c:cat>
          <c:val>
            <c:numRef>
              <c:f>'Q4 part b (alt)'!$D$24:$D$48</c:f>
              <c:numCache>
                <c:formatCode>0%</c:formatCode>
                <c:ptCount val="15"/>
                <c:pt idx="0">
                  <c:v>3.1271547043420007E-2</c:v>
                </c:pt>
                <c:pt idx="1">
                  <c:v>3.1271547043420007E-2</c:v>
                </c:pt>
                <c:pt idx="2">
                  <c:v>3.1271547043420007E-2</c:v>
                </c:pt>
                <c:pt idx="3">
                  <c:v>2.4014269154146732E-3</c:v>
                </c:pt>
                <c:pt idx="4">
                  <c:v>2.4014269154146732E-3</c:v>
                </c:pt>
                <c:pt idx="5">
                  <c:v>2.4014269154146732E-3</c:v>
                </c:pt>
                <c:pt idx="6">
                  <c:v>3.0921859053317731E-4</c:v>
                </c:pt>
                <c:pt idx="7">
                  <c:v>3.0921859053317731E-4</c:v>
                </c:pt>
                <c:pt idx="8">
                  <c:v>3.0921859053317601E-4</c:v>
                </c:pt>
                <c:pt idx="9">
                  <c:v>0.38839094513603145</c:v>
                </c:pt>
                <c:pt idx="10">
                  <c:v>0.38839094513603145</c:v>
                </c:pt>
                <c:pt idx="11">
                  <c:v>0.38839094513603145</c:v>
                </c:pt>
                <c:pt idx="12">
                  <c:v>2.576010804526864E-2</c:v>
                </c:pt>
                <c:pt idx="13">
                  <c:v>2.576010804526864E-2</c:v>
                </c:pt>
                <c:pt idx="14">
                  <c:v>2.576010804526864E-2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A-447C-9285-193C4C329CF2}"/>
            </c:ext>
          </c:extLst>
        </c:ser>
        <c:ser>
          <c:idx val="3"/>
          <c:order val="3"/>
          <c:tx>
            <c:strRef>
              <c:f>'Q4 part b (alt)'!$E$22:$E$23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'Q4 part b (alt)'!$A$24:$A$48</c:f>
              <c:multiLvlStrCache>
                <c:ptCount val="15"/>
                <c:lvl>
                  <c:pt idx="0">
                    <c:v>CN</c:v>
                  </c:pt>
                  <c:pt idx="1">
                    <c:v>QC</c:v>
                  </c:pt>
                  <c:pt idx="2">
                    <c:v>US</c:v>
                  </c:pt>
                  <c:pt idx="3">
                    <c:v>CN</c:v>
                  </c:pt>
                  <c:pt idx="4">
                    <c:v>QC</c:v>
                  </c:pt>
                  <c:pt idx="5">
                    <c:v>US</c:v>
                  </c:pt>
                  <c:pt idx="6">
                    <c:v>CN</c:v>
                  </c:pt>
                  <c:pt idx="7">
                    <c:v>QC</c:v>
                  </c:pt>
                  <c:pt idx="8">
                    <c:v>US</c:v>
                  </c:pt>
                  <c:pt idx="9">
                    <c:v>CN</c:v>
                  </c:pt>
                  <c:pt idx="10">
                    <c:v>QC</c:v>
                  </c:pt>
                  <c:pt idx="11">
                    <c:v>US</c:v>
                  </c:pt>
                  <c:pt idx="12">
                    <c:v>CN</c:v>
                  </c:pt>
                  <c:pt idx="13">
                    <c:v>QC</c:v>
                  </c:pt>
                  <c:pt idx="14">
                    <c:v>US</c:v>
                  </c:pt>
                </c:lvl>
                <c:lvl>
                  <c:pt idx="0">
                    <c:v>Sum of Carbon footprint</c:v>
                  </c:pt>
                  <c:pt idx="3">
                    <c:v>Sum of Resource footprint</c:v>
                  </c:pt>
                  <c:pt idx="6">
                    <c:v>Sum of Water footprint</c:v>
                  </c:pt>
                  <c:pt idx="9">
                    <c:v>Sum of Remaining EQ</c:v>
                  </c:pt>
                  <c:pt idx="12">
                    <c:v>Sum of Remaining HH</c:v>
                  </c:pt>
                </c:lvl>
              </c:multiLvlStrCache>
            </c:multiLvlStrRef>
          </c:cat>
          <c:val>
            <c:numRef>
              <c:f>'Q4 part b (alt)'!$E$24:$E$48</c:f>
              <c:numCache>
                <c:formatCode>0%</c:formatCode>
                <c:ptCount val="15"/>
                <c:pt idx="0">
                  <c:v>9.9624105334178703E-3</c:v>
                </c:pt>
                <c:pt idx="1">
                  <c:v>7.6469127699757842E-3</c:v>
                </c:pt>
                <c:pt idx="2">
                  <c:v>2.4397351544942552E-3</c:v>
                </c:pt>
                <c:pt idx="3">
                  <c:v>5.8329606304118896E-2</c:v>
                </c:pt>
                <c:pt idx="4">
                  <c:v>6.3723446964791056E-2</c:v>
                </c:pt>
                <c:pt idx="5">
                  <c:v>1.9224056541889184E-3</c:v>
                </c:pt>
                <c:pt idx="6">
                  <c:v>2.622543716062422E-2</c:v>
                </c:pt>
                <c:pt idx="7">
                  <c:v>0.17329126589259392</c:v>
                </c:pt>
                <c:pt idx="8">
                  <c:v>1.005636761300447E-3</c:v>
                </c:pt>
                <c:pt idx="9">
                  <c:v>7.4785520769091954E-3</c:v>
                </c:pt>
                <c:pt idx="10">
                  <c:v>1.2958839801893603E-2</c:v>
                </c:pt>
                <c:pt idx="11">
                  <c:v>1.4884495481520021E-3</c:v>
                </c:pt>
                <c:pt idx="12">
                  <c:v>4.5496762662169538E-3</c:v>
                </c:pt>
                <c:pt idx="13">
                  <c:v>5.4165153446179152E-3</c:v>
                </c:pt>
                <c:pt idx="14">
                  <c:v>1.5894406478932262E-3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A-447C-9285-193C4C32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740008"/>
        <c:axId val="594741088"/>
      </c:barChart>
      <c:catAx>
        <c:axId val="59474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741088"/>
        <c:crosses val="autoZero"/>
        <c:auto val="1"/>
        <c:lblAlgn val="ctr"/>
        <c:lblOffset val="100"/>
        <c:noMultiLvlLbl val="0"/>
      </c:catAx>
      <c:valAx>
        <c:axId val="5947410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740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'Q5 US results'!$B$2</c:f>
              <c:strCache>
                <c:ptCount val="1"/>
                <c:pt idx="0">
                  <c:v>Climate change, human health, long term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results'!$C$2</c:f>
              <c:numCache>
                <c:formatCode>0.00E+00</c:formatCode>
                <c:ptCount val="1"/>
                <c:pt idx="0">
                  <c:v>5.1387074729256099E-7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A-430F-8D40-2F0B77F558A1}"/>
            </c:ext>
          </c:extLst>
        </c:ser>
        <c:ser>
          <c:idx val="1"/>
          <c:order val="1"/>
          <c:tx>
            <c:strRef>
              <c:f>'Q5 US results'!$B$3</c:f>
              <c:strCache>
                <c:ptCount val="1"/>
                <c:pt idx="0">
                  <c:v>Water availability, human health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results'!$C$3</c:f>
              <c:numCache>
                <c:formatCode>0.00E+00</c:formatCode>
                <c:ptCount val="1"/>
                <c:pt idx="0">
                  <c:v>4.1714813380228801E-7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A-430F-8D40-2F0B77F558A1}"/>
            </c:ext>
          </c:extLst>
        </c:ser>
        <c:ser>
          <c:idx val="2"/>
          <c:order val="2"/>
          <c:tx>
            <c:strRef>
              <c:f>'Q5 US results'!$B$4</c:f>
              <c:strCache>
                <c:ptCount val="1"/>
                <c:pt idx="0">
                  <c:v>Particulate matter formation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results'!$C$4</c:f>
              <c:numCache>
                <c:formatCode>0.00E+00</c:formatCode>
                <c:ptCount val="1"/>
                <c:pt idx="0">
                  <c:v>1.83321175190465E-7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4A-430F-8D40-2F0B77F558A1}"/>
            </c:ext>
          </c:extLst>
        </c:ser>
        <c:ser>
          <c:idx val="3"/>
          <c:order val="3"/>
          <c:tx>
            <c:strRef>
              <c:f>'Q5 US results'!$B$5</c:f>
              <c:strCache>
                <c:ptCount val="1"/>
                <c:pt idx="0">
                  <c:v>Human toxicity cancer, short term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results'!$C$5</c:f>
              <c:numCache>
                <c:formatCode>0.00E+00</c:formatCode>
                <c:ptCount val="1"/>
                <c:pt idx="0">
                  <c:v>1.8089644568903201E-7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4A-430F-8D40-2F0B77F558A1}"/>
            </c:ext>
          </c:extLst>
        </c:ser>
        <c:ser>
          <c:idx val="4"/>
          <c:order val="4"/>
          <c:tx>
            <c:strRef>
              <c:f>'Q5 US results'!$B$6</c:f>
              <c:strCache>
                <c:ptCount val="1"/>
                <c:pt idx="0">
                  <c:v>Climate change, human health, short term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results'!$C$6</c:f>
              <c:numCache>
                <c:formatCode>0.00E+00</c:formatCode>
                <c:ptCount val="1"/>
                <c:pt idx="0">
                  <c:v>1.72593495708381E-7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4A-430F-8D40-2F0B77F558A1}"/>
            </c:ext>
          </c:extLst>
        </c:ser>
        <c:ser>
          <c:idx val="5"/>
          <c:order val="5"/>
          <c:tx>
            <c:strRef>
              <c:f>'Q5 US results'!$B$7</c:f>
              <c:strCache>
                <c:ptCount val="1"/>
                <c:pt idx="0">
                  <c:v>Human toxicity non-cancer, short term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results'!$C$7</c:f>
              <c:numCache>
                <c:formatCode>0.00E+00</c:formatCode>
                <c:ptCount val="1"/>
                <c:pt idx="0">
                  <c:v>7.3162983966723503E-8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4A-430F-8D40-2F0B77F558A1}"/>
            </c:ext>
          </c:extLst>
        </c:ser>
        <c:ser>
          <c:idx val="6"/>
          <c:order val="6"/>
          <c:tx>
            <c:strRef>
              <c:f>'Q5 US results'!$B$8</c:f>
              <c:strCache>
                <c:ptCount val="1"/>
                <c:pt idx="0">
                  <c:v>Human toxicity non-cancer, long term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results'!$C$8</c:f>
              <c:numCache>
                <c:formatCode>0.00E+00</c:formatCode>
                <c:ptCount val="1"/>
                <c:pt idx="0">
                  <c:v>3.6997058298491197E-8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4A-430F-8D40-2F0B77F558A1}"/>
            </c:ext>
          </c:extLst>
        </c:ser>
        <c:ser>
          <c:idx val="7"/>
          <c:order val="7"/>
          <c:tx>
            <c:strRef>
              <c:f>'Q5 US results'!$B$9</c:f>
              <c:strCache>
                <c:ptCount val="1"/>
                <c:pt idx="0">
                  <c:v>Human toxicity cancer, long term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results'!$C$9</c:f>
              <c:numCache>
                <c:formatCode>0.00E+00</c:formatCode>
                <c:ptCount val="1"/>
                <c:pt idx="0">
                  <c:v>1.65326461037223E-9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4A-430F-8D40-2F0B77F558A1}"/>
            </c:ext>
          </c:extLst>
        </c:ser>
        <c:ser>
          <c:idx val="8"/>
          <c:order val="8"/>
          <c:tx>
            <c:strRef>
              <c:f>'Q5 US results'!$B$10</c:f>
              <c:strCache>
                <c:ptCount val="1"/>
                <c:pt idx="0">
                  <c:v>Ionizing radiation, human health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results'!$C$10</c:f>
              <c:numCache>
                <c:formatCode>0.00E+00</c:formatCode>
                <c:ptCount val="1"/>
                <c:pt idx="0">
                  <c:v>4.4919445539237201E-10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4A-430F-8D40-2F0B77F558A1}"/>
            </c:ext>
          </c:extLst>
        </c:ser>
        <c:ser>
          <c:idx val="9"/>
          <c:order val="9"/>
          <c:tx>
            <c:strRef>
              <c:f>'Q5 US results'!$B$11</c:f>
              <c:strCache>
                <c:ptCount val="1"/>
                <c:pt idx="0">
                  <c:v>Ozone layer depletion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results'!$C$11</c:f>
              <c:numCache>
                <c:formatCode>0.00E+00</c:formatCode>
                <c:ptCount val="1"/>
                <c:pt idx="0">
                  <c:v>2.9687895390313498E-11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4A-430F-8D40-2F0B77F558A1}"/>
            </c:ext>
          </c:extLst>
        </c:ser>
        <c:ser>
          <c:idx val="10"/>
          <c:order val="10"/>
          <c:tx>
            <c:strRef>
              <c:f>'Q5 US results'!$B$12</c:f>
              <c:strCache>
                <c:ptCount val="1"/>
                <c:pt idx="0">
                  <c:v>Photochemical oxidant formation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results'!$A$2</c:f>
              <c:strCache>
                <c:ptCount val="1"/>
                <c:pt idx="0">
                  <c:v>Human Health</c:v>
                </c:pt>
              </c:strCache>
            </c:strRef>
          </c:cat>
          <c:val>
            <c:numRef>
              <c:f>'Q5 US results'!$C$12</c:f>
              <c:numCache>
                <c:formatCode>0.00E+00</c:formatCode>
                <c:ptCount val="1"/>
                <c:pt idx="0">
                  <c:v>2.0862106228685299E-11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4A-430F-8D40-2F0B77F55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029696"/>
        <c:axId val="584029336"/>
      </c:barChart>
      <c:catAx>
        <c:axId val="5840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029336"/>
        <c:crosses val="autoZero"/>
        <c:auto val="1"/>
        <c:lblAlgn val="ctr"/>
        <c:lblOffset val="100"/>
        <c:noMultiLvlLbl val="0"/>
      </c:catAx>
      <c:valAx>
        <c:axId val="58402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02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899086213746535"/>
          <c:y val="2.0213619130941942E-3"/>
          <c:w val="0.377036154151768"/>
          <c:h val="0.89410542432195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'Q5 US results'!$B$13</c:f>
              <c:strCache>
                <c:ptCount val="1"/>
                <c:pt idx="0">
                  <c:v>Climate change, ecosystem quality, long term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results'!$C$13</c:f>
              <c:numCache>
                <c:formatCode>General</c:formatCode>
                <c:ptCount val="1"/>
                <c:pt idx="0">
                  <c:v>0.112907961555893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B-4829-8AE5-0F8849C1C3DC}"/>
            </c:ext>
          </c:extLst>
        </c:ser>
        <c:ser>
          <c:idx val="1"/>
          <c:order val="1"/>
          <c:tx>
            <c:strRef>
              <c:f>'Q5 US results'!$B$14</c:f>
              <c:strCache>
                <c:ptCount val="1"/>
                <c:pt idx="0">
                  <c:v>Freshwater ecotoxicity, short term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results'!$C$14</c:f>
              <c:numCache>
                <c:formatCode>General</c:formatCode>
                <c:ptCount val="1"/>
                <c:pt idx="0">
                  <c:v>4.3308039562062701E-2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B-4829-8AE5-0F8849C1C3DC}"/>
            </c:ext>
          </c:extLst>
        </c:ser>
        <c:ser>
          <c:idx val="2"/>
          <c:order val="2"/>
          <c:tx>
            <c:strRef>
              <c:f>'Q5 US results'!$B$15</c:f>
              <c:strCache>
                <c:ptCount val="1"/>
                <c:pt idx="0">
                  <c:v>Climate change, ecosystem quality, short term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results'!$C$15</c:f>
              <c:numCache>
                <c:formatCode>General</c:formatCode>
                <c:ptCount val="1"/>
                <c:pt idx="0">
                  <c:v>3.7339481892760797E-2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B-4829-8AE5-0F8849C1C3DC}"/>
            </c:ext>
          </c:extLst>
        </c:ser>
        <c:ser>
          <c:idx val="3"/>
          <c:order val="3"/>
          <c:tx>
            <c:strRef>
              <c:f>'Q5 US results'!$B$16</c:f>
              <c:strCache>
                <c:ptCount val="1"/>
                <c:pt idx="0">
                  <c:v>Freshwater ecotoxicity, long term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results'!$C$16</c:f>
              <c:numCache>
                <c:formatCode>General</c:formatCode>
                <c:ptCount val="1"/>
                <c:pt idx="0">
                  <c:v>3.5877500747260101E-2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2B-4829-8AE5-0F8849C1C3DC}"/>
            </c:ext>
          </c:extLst>
        </c:ser>
        <c:ser>
          <c:idx val="4"/>
          <c:order val="4"/>
          <c:tx>
            <c:strRef>
              <c:f>'Q5 US results'!$B$17</c:f>
              <c:strCache>
                <c:ptCount val="1"/>
                <c:pt idx="0">
                  <c:v>Land transformation, biodiversity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results'!$C$17</c:f>
              <c:numCache>
                <c:formatCode>General</c:formatCode>
                <c:ptCount val="1"/>
                <c:pt idx="0">
                  <c:v>2.9252410606083901E-2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2B-4829-8AE5-0F8849C1C3DC}"/>
            </c:ext>
          </c:extLst>
        </c:ser>
        <c:ser>
          <c:idx val="5"/>
          <c:order val="5"/>
          <c:tx>
            <c:strRef>
              <c:f>'Q5 US results'!$B$18</c:f>
              <c:strCache>
                <c:ptCount val="1"/>
                <c:pt idx="0">
                  <c:v>Marine acidification, long term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results'!$C$18</c:f>
              <c:numCache>
                <c:formatCode>General</c:formatCode>
                <c:ptCount val="1"/>
                <c:pt idx="0">
                  <c:v>2.6174241096178798E-2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2B-4829-8AE5-0F8849C1C3DC}"/>
            </c:ext>
          </c:extLst>
        </c:ser>
        <c:ser>
          <c:idx val="6"/>
          <c:order val="6"/>
          <c:tx>
            <c:strRef>
              <c:f>'Q5 US results'!$B$19</c:f>
              <c:strCache>
                <c:ptCount val="1"/>
                <c:pt idx="0">
                  <c:v>Terrestrial acidification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results'!$C$19</c:f>
              <c:numCache>
                <c:formatCode>General</c:formatCode>
                <c:ptCount val="1"/>
                <c:pt idx="0">
                  <c:v>1.3262512471459501E-2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2B-4829-8AE5-0F8849C1C3DC}"/>
            </c:ext>
          </c:extLst>
        </c:ser>
        <c:ser>
          <c:idx val="7"/>
          <c:order val="7"/>
          <c:tx>
            <c:strRef>
              <c:f>'Q5 US results'!$B$20</c:f>
              <c:strCache>
                <c:ptCount val="1"/>
                <c:pt idx="0">
                  <c:v>Land occupation, biodiversity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results'!$C$20</c:f>
              <c:numCache>
                <c:formatCode>General</c:formatCode>
                <c:ptCount val="1"/>
                <c:pt idx="0">
                  <c:v>7.7300741399130204E-3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2B-4829-8AE5-0F8849C1C3DC}"/>
            </c:ext>
          </c:extLst>
        </c:ser>
        <c:ser>
          <c:idx val="8"/>
          <c:order val="8"/>
          <c:tx>
            <c:strRef>
              <c:f>'Q5 US results'!$B$21</c:f>
              <c:strCache>
                <c:ptCount val="1"/>
                <c:pt idx="0">
                  <c:v>Marine acidification, short term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results'!$C$21</c:f>
              <c:numCache>
                <c:formatCode>General</c:formatCode>
                <c:ptCount val="1"/>
                <c:pt idx="0">
                  <c:v>2.8557851926403902E-3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2B-4829-8AE5-0F8849C1C3DC}"/>
            </c:ext>
          </c:extLst>
        </c:ser>
        <c:ser>
          <c:idx val="9"/>
          <c:order val="9"/>
          <c:tx>
            <c:strRef>
              <c:f>'Q5 US results'!$B$22</c:f>
              <c:strCache>
                <c:ptCount val="1"/>
                <c:pt idx="0">
                  <c:v>Freshwater acidification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results'!$C$22</c:f>
              <c:numCache>
                <c:formatCode>General</c:formatCode>
                <c:ptCount val="1"/>
                <c:pt idx="0">
                  <c:v>2.10421846220333E-3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2B-4829-8AE5-0F8849C1C3DC}"/>
            </c:ext>
          </c:extLst>
        </c:ser>
        <c:ser>
          <c:idx val="10"/>
          <c:order val="10"/>
          <c:tx>
            <c:strRef>
              <c:f>'Q5 US results'!$B$23</c:f>
              <c:strCache>
                <c:ptCount val="1"/>
                <c:pt idx="0">
                  <c:v>Marine eutrophication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results'!$C$23</c:f>
              <c:numCache>
                <c:formatCode>0.00E+00</c:formatCode>
                <c:ptCount val="1"/>
                <c:pt idx="0">
                  <c:v>1.4643283553340399E-4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2B-4829-8AE5-0F8849C1C3DC}"/>
            </c:ext>
          </c:extLst>
        </c:ser>
        <c:ser>
          <c:idx val="11"/>
          <c:order val="11"/>
          <c:tx>
            <c:strRef>
              <c:f>'Q5 US results'!$B$24</c:f>
              <c:strCache>
                <c:ptCount val="1"/>
                <c:pt idx="0">
                  <c:v>Freshwater eutrophication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results'!$C$24</c:f>
              <c:numCache>
                <c:formatCode>0.00E+00</c:formatCode>
                <c:ptCount val="1"/>
                <c:pt idx="0">
                  <c:v>1.3161348845331301E-5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2B-4829-8AE5-0F8849C1C3DC}"/>
            </c:ext>
          </c:extLst>
        </c:ser>
        <c:ser>
          <c:idx val="12"/>
          <c:order val="12"/>
          <c:tx>
            <c:strRef>
              <c:f>'Q5 US results'!$B$25</c:f>
              <c:strCache>
                <c:ptCount val="1"/>
                <c:pt idx="0">
                  <c:v>Water availability, terrestrial ecosystem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results'!$C$25</c:f>
              <c:numCache>
                <c:formatCode>0.00E+00</c:formatCode>
                <c:ptCount val="1"/>
                <c:pt idx="0">
                  <c:v>1.01159928540658E-5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2B-4829-8AE5-0F8849C1C3DC}"/>
            </c:ext>
          </c:extLst>
        </c:ser>
        <c:ser>
          <c:idx val="13"/>
          <c:order val="13"/>
          <c:tx>
            <c:strRef>
              <c:f>'Q5 US results'!$B$26</c:f>
              <c:strCache>
                <c:ptCount val="1"/>
                <c:pt idx="0">
                  <c:v>Water availability, freshwater ecosystem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results'!$C$26</c:f>
              <c:numCache>
                <c:formatCode>0.00E+00</c:formatCode>
                <c:ptCount val="1"/>
                <c:pt idx="0">
                  <c:v>1.1008109208821E-6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2B-4829-8AE5-0F8849C1C3DC}"/>
            </c:ext>
          </c:extLst>
        </c:ser>
        <c:ser>
          <c:idx val="14"/>
          <c:order val="14"/>
          <c:tx>
            <c:strRef>
              <c:f>'Q5 US results'!$B$27</c:f>
              <c:strCache>
                <c:ptCount val="1"/>
                <c:pt idx="0">
                  <c:v>Thermally polluted water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results'!$C$27</c:f>
              <c:numCache>
                <c:formatCode>0.00E+00</c:formatCode>
                <c:ptCount val="1"/>
                <c:pt idx="0">
                  <c:v>2.6270616744186302E-7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2B-4829-8AE5-0F8849C1C3DC}"/>
            </c:ext>
          </c:extLst>
        </c:ser>
        <c:ser>
          <c:idx val="15"/>
          <c:order val="15"/>
          <c:tx>
            <c:strRef>
              <c:f>'Q5 US results'!$B$28</c:f>
              <c:strCache>
                <c:ptCount val="1"/>
                <c:pt idx="0">
                  <c:v>Ionizing radiation, ecosystem quality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'Q5 US results'!$A$13</c:f>
              <c:strCache>
                <c:ptCount val="1"/>
                <c:pt idx="0">
                  <c:v>Ecosystem Quality</c:v>
                </c:pt>
              </c:strCache>
            </c:strRef>
          </c:cat>
          <c:val>
            <c:numRef>
              <c:f>'Q5 US results'!$C$28</c:f>
              <c:numCache>
                <c:formatCode>0.00E+00</c:formatCode>
                <c:ptCount val="1"/>
                <c:pt idx="0">
                  <c:v>3.4426318716297502E-11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2B-4829-8AE5-0F8849C1C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754632"/>
        <c:axId val="576757512"/>
      </c:barChart>
      <c:catAx>
        <c:axId val="57675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757512"/>
        <c:crosses val="autoZero"/>
        <c:auto val="1"/>
        <c:lblAlgn val="ctr"/>
        <c:lblOffset val="100"/>
        <c:noMultiLvlLbl val="0"/>
      </c:catAx>
      <c:valAx>
        <c:axId val="57675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75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84777692975012"/>
          <c:y val="5.294728783902012E-2"/>
          <c:w val="0.36909081428036433"/>
          <c:h val="0.89410542432195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10794</xdr:colOff>
      <xdr:row>1</xdr:row>
      <xdr:rowOff>1270</xdr:rowOff>
    </xdr:from>
    <xdr:to>
      <xdr:col>16</xdr:col>
      <xdr:colOff>419099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DBA514-247E-0C32-0F23-311118C4F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156210</xdr:rowOff>
    </xdr:from>
    <xdr:to>
      <xdr:col>16</xdr:col>
      <xdr:colOff>426720</xdr:colOff>
      <xdr:row>35</xdr:row>
      <xdr:rowOff>158115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F88374-78C3-C256-C477-86440046A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224790</xdr:colOff>
      <xdr:row>10</xdr:row>
      <xdr:rowOff>47625</xdr:rowOff>
    </xdr:from>
    <xdr:to>
      <xdr:col>14</xdr:col>
      <xdr:colOff>529590</xdr:colOff>
      <xdr:row>24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04104A-94D7-A19D-9FB5-5F2A374A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110490</xdr:colOff>
      <xdr:row>9</xdr:row>
      <xdr:rowOff>34290</xdr:rowOff>
    </xdr:from>
    <xdr:to>
      <xdr:col>14</xdr:col>
      <xdr:colOff>415290</xdr:colOff>
      <xdr:row>23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91F922-C640-9075-78BB-F3797F9EC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0</xdr:row>
      <xdr:rowOff>179070</xdr:rowOff>
    </xdr:from>
    <xdr:to>
      <xdr:col>14</xdr:col>
      <xdr:colOff>228600</xdr:colOff>
      <xdr:row>15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C953F-77BC-7DA9-3619-0EC144C4F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14</xdr:row>
      <xdr:rowOff>36511</xdr:rowOff>
    </xdr:from>
    <xdr:to>
      <xdr:col>13</xdr:col>
      <xdr:colOff>342900</xdr:colOff>
      <xdr:row>30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0539E-92E5-9DF3-CBCD-86797FCD6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9</xdr:row>
      <xdr:rowOff>87312</xdr:rowOff>
    </xdr:from>
    <xdr:to>
      <xdr:col>13</xdr:col>
      <xdr:colOff>892175</xdr:colOff>
      <xdr:row>30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12D96B-2845-C00A-2163-64692D358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3</xdr:row>
      <xdr:rowOff>113030</xdr:rowOff>
    </xdr:from>
    <xdr:to>
      <xdr:col>11</xdr:col>
      <xdr:colOff>574040</xdr:colOff>
      <xdr:row>18</xdr:row>
      <xdr:rowOff>113030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49F248-85B7-3FED-A3A8-B6A0C653F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21590</xdr:colOff>
      <xdr:row>19</xdr:row>
      <xdr:rowOff>63500</xdr:rowOff>
    </xdr:from>
    <xdr:to>
      <xdr:col>11</xdr:col>
      <xdr:colOff>589280</xdr:colOff>
      <xdr:row>35</xdr:row>
      <xdr:rowOff>63500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552C64C-BD4A-8BC4-33FA-5178E00B2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930910</xdr:colOff>
      <xdr:row>36</xdr:row>
      <xdr:rowOff>144780</xdr:rowOff>
    </xdr:from>
    <xdr:to>
      <xdr:col>5</xdr:col>
      <xdr:colOff>793750</xdr:colOff>
      <xdr:row>52</xdr:row>
      <xdr:rowOff>144780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92C7B5D-89A4-0352-2F78-458487929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455930</xdr:colOff>
      <xdr:row>1</xdr:row>
      <xdr:rowOff>29210</xdr:rowOff>
    </xdr:from>
    <xdr:to>
      <xdr:col>12</xdr:col>
      <xdr:colOff>151130</xdr:colOff>
      <xdr:row>16</xdr:row>
      <xdr:rowOff>29210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F10B70-E444-AC5B-1BC7-48F1CAC90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485775</xdr:colOff>
      <xdr:row>17</xdr:row>
      <xdr:rowOff>58737</xdr:rowOff>
    </xdr:from>
    <xdr:to>
      <xdr:col>16</xdr:col>
      <xdr:colOff>257175</xdr:colOff>
      <xdr:row>43</xdr:row>
      <xdr:rowOff>92075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0E0ABD-7A77-9662-6473-7A024BD00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ryn Loog" refreshedDate="45239.637541666663" createdVersion="8" refreshedVersion="8" minRefreshableVersion="3" recordCount="12" xr:uid="{1B5F8E86-A11F-4E1B-823C-02E5E6AEF2B1}">
  <cacheSource type="worksheet">
    <worksheetSource name="Table1"/>
  </cacheSource>
  <cacheFields count="7">
    <cacheField name="Location" numFmtId="0">
      <sharedItems count="3">
        <s v="US"/>
        <s v="CN"/>
        <s v="QC"/>
      </sharedItems>
    </cacheField>
    <cacheField name="Major processes" numFmtId="0">
      <sharedItems count="4">
        <s v="Filling of the can"/>
        <s v="Cooling of the can"/>
        <s v="eol_can"/>
        <s v="Transportation"/>
      </sharedItems>
    </cacheField>
    <cacheField name="Carbon footprint" numFmtId="0">
      <sharedItems containsSemiMixedTypes="0" containsString="0" containsNumber="1" minValue="9.1415672706325092E-4" maxValue="0.35715433549835868"/>
    </cacheField>
    <cacheField name="Resource footprint" numFmtId="0">
      <sharedItems containsSemiMixedTypes="0" containsString="0" containsNumber="1" minValue="6.8313915253075197E-3" maxValue="3.2717511984263603"/>
    </cacheField>
    <cacheField name="Water footprint" numFmtId="0">
      <sharedItems containsSemiMixedTypes="0" containsString="0" containsNumber="1" minValue="4.7749849693383002E-5" maxValue="0.1523452468181177"/>
    </cacheField>
    <cacheField name="Remaining EQ" numFmtId="0">
      <sharedItems containsSemiMixedTypes="0" containsString="0" containsNumber="1" minValue="1.54200106900898E-4" maxValue="6.2322043114726888E-2"/>
    </cacheField>
    <cacheField name="Remaining HH" numFmtId="0">
      <sharedItems containsSemiMixedTypes="0" containsString="0" containsNumber="1" minValue="9.5449771989779991E-10" maxValue="5.8060220770662184E-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ryn Loog" refreshedDate="45239.640657175929" createdVersion="8" refreshedVersion="8" minRefreshableVersion="3" recordCount="12" xr:uid="{59979716-E219-494A-8603-BEE0CC127D00}">
  <cacheSource type="worksheet">
    <worksheetSource name="Table14"/>
  </cacheSource>
  <cacheFields count="7">
    <cacheField name="Location" numFmtId="0">
      <sharedItems count="3">
        <s v="US"/>
        <s v="CN"/>
        <s v="QC"/>
      </sharedItems>
    </cacheField>
    <cacheField name="Major processes" numFmtId="0">
      <sharedItems count="4">
        <s v="Filling of the can"/>
        <s v="Cooling of the can"/>
        <s v="eol_can"/>
        <s v="Transportation"/>
      </sharedItems>
    </cacheField>
    <cacheField name="Carbon footprint" numFmtId="164">
      <sharedItems containsSemiMixedTypes="0" containsString="0" containsNumber="1" minValue="2.4397351544942552E-3" maxValue="0.95318664961822375"/>
    </cacheField>
    <cacheField name="Resource footprint" numFmtId="164">
      <sharedItems containsSemiMixedTypes="0" containsString="0" containsNumber="1" minValue="1.9224056541889184E-3" maxValue="0.92069572936255806"/>
    </cacheField>
    <cacheField name="Water footprint" numFmtId="164">
      <sharedItems containsSemiMixedTypes="0" containsString="0" containsNumber="1" minValue="3.0921859053317601E-4" maxValue="0.98655771270532866"/>
    </cacheField>
    <cacheField name="Remaining EQ" numFmtId="164">
      <sharedItems containsSemiMixedTypes="0" containsString="0" containsNumber="1" minValue="1.4884495481520021E-3" maxValue="0.60157686514213826"/>
    </cacheField>
    <cacheField name="Remaining HH" numFmtId="164">
      <sharedItems containsSemiMixedTypes="0" containsString="0" containsNumber="1" minValue="1.5894406478932262E-3" maxValue="0.966825514558861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0.18922183760709518"/>
    <n v="2.1600196947440211"/>
    <n v="0.1523452468181177"/>
    <n v="2.8922631335094772E-2"/>
    <n v="4.1973595831730529E-7"/>
  </r>
  <r>
    <x v="0"/>
    <x v="1"/>
    <n v="2.0905709606089738E-3"/>
    <n v="6.6001187843861123E-2"/>
    <n v="1.872730392563841E-3"/>
    <n v="2.64551256253115E-4"/>
    <n v="1.7203226179389931E-9"/>
  </r>
  <r>
    <x v="0"/>
    <x v="2"/>
    <n v="1.1717294413189401E-2"/>
    <n v="8.5336242342309594E-3"/>
    <n v="4.7749849693383002E-5"/>
    <n v="4.02364496221412E-2"/>
    <n v="1.54695706480898E-8"/>
  </r>
  <r>
    <x v="0"/>
    <x v="3"/>
    <n v="9.1415672706325092E-4"/>
    <n v="6.8313915253075197E-3"/>
    <n v="1.552914529344408E-4"/>
    <n v="1.54200106900898E-4"/>
    <n v="9.5449771989779991E-10"/>
  </r>
  <r>
    <x v="1"/>
    <x v="0"/>
    <n v="0.35715433549835868"/>
    <n v="3.2717511984263603"/>
    <n v="4.9678111004987362E-2"/>
    <n v="6.2322043114726888E-2"/>
    <n v="5.8060220770662184E-7"/>
  </r>
  <r>
    <x v="1"/>
    <x v="1"/>
    <n v="2.0905709606089738E-3"/>
    <n v="6.6001187843861123E-2"/>
    <n v="1.8727303925637729E-3"/>
    <n v="2.645512562531151E-4"/>
    <n v="1.7203226179389931E-9"/>
  </r>
  <r>
    <x v="1"/>
    <x v="2"/>
    <n v="1.1717294413189401E-2"/>
    <n v="8.5336242342309594E-3"/>
    <n v="4.7749849693383199E-5"/>
    <n v="4.02364496221412E-2"/>
    <n v="1.54695706480898E-8"/>
  </r>
  <r>
    <x v="1"/>
    <x v="3"/>
    <n v="3.7328660818422375E-3"/>
    <n v="0.20727798907177125"/>
    <n v="4.0497587173003837E-3"/>
    <n v="7.7476158406248198E-4"/>
    <n v="2.7321911190161939E-9"/>
  </r>
  <r>
    <x v="2"/>
    <x v="0"/>
    <n v="0.11832812078181237"/>
    <n v="1.0953195306846386"/>
    <n v="1.6920460765173864E-2"/>
    <n v="2.6269887258744554E-3"/>
    <n v="1.9491448443633784E-8"/>
  </r>
  <r>
    <x v="2"/>
    <x v="1"/>
    <n v="2.0905709606089729E-3"/>
    <n v="6.6001187843861123E-2"/>
    <n v="1.8727303925637588E-3"/>
    <n v="2.64551256253115E-4"/>
    <n v="1.7203226179389931E-9"/>
  </r>
  <r>
    <x v="2"/>
    <x v="2"/>
    <n v="1.1717294413189401E-2"/>
    <n v="8.5336242342309594E-3"/>
    <n v="4.7749849693383199E-5"/>
    <n v="4.02364496221412E-2"/>
    <n v="1.54695706480898E-8"/>
  </r>
  <r>
    <x v="2"/>
    <x v="3"/>
    <n v="2.8652604923374691E-3"/>
    <n v="0.22644534706298625"/>
    <n v="2.675981377859506E-2"/>
    <n v="1.342507366302443E-3"/>
    <n v="3.2527490429303239E-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0.50500221191950101"/>
    <n v="0.60784600896497487"/>
    <n v="0.98655771270532866"/>
    <n v="0.27918189168154228"/>
    <n v="0.69894917465426176"/>
  </r>
  <r>
    <x v="0"/>
    <x v="1"/>
    <n v="5.5793928049381811E-3"/>
    <n v="1.8573237417908336E-2"/>
    <n v="1.2127431942837708E-2"/>
    <n v="2.5536376449211162E-3"/>
    <n v="2.8647011296528786E-3"/>
  </r>
  <r>
    <x v="0"/>
    <x v="2"/>
    <n v="3.1271547043420007E-2"/>
    <n v="2.4014269154146732E-3"/>
    <n v="3.0921859053317601E-4"/>
    <n v="0.38839094513603145"/>
    <n v="2.576010804526864E-2"/>
  </r>
  <r>
    <x v="0"/>
    <x v="3"/>
    <n v="2.4397351544942552E-3"/>
    <n v="1.9224056541889184E-3"/>
    <n v="1.005636761300447E-3"/>
    <n v="1.4884495481520021E-3"/>
    <n v="1.5894406478932262E-3"/>
  </r>
  <r>
    <x v="1"/>
    <x v="0"/>
    <n v="0.95318664961822375"/>
    <n v="0.92069572936255806"/>
    <n v="0.32170562973398381"/>
    <n v="0.60157686514213826"/>
    <n v="0.96682551455886157"/>
  </r>
  <r>
    <x v="1"/>
    <x v="1"/>
    <n v="5.5793928049381811E-3"/>
    <n v="1.8573237417908336E-2"/>
    <n v="1.2127431942837268E-2"/>
    <n v="2.553637644921117E-3"/>
    <n v="2.8647011296528786E-3"/>
  </r>
  <r>
    <x v="1"/>
    <x v="2"/>
    <n v="3.1271547043420007E-2"/>
    <n v="2.4014269154146732E-3"/>
    <n v="3.0921859053317731E-4"/>
    <n v="0.38839094513603145"/>
    <n v="2.576010804526864E-2"/>
  </r>
  <r>
    <x v="1"/>
    <x v="3"/>
    <n v="9.9624105334178703E-3"/>
    <n v="5.8329606304118896E-2"/>
    <n v="2.622543716062422E-2"/>
    <n v="7.4785520769091954E-3"/>
    <n v="4.5496762662169538E-3"/>
  </r>
  <r>
    <x v="2"/>
    <x v="0"/>
    <n v="0.31579844843897908"/>
    <n v="0.30823126607970469"/>
    <n v="0.10957356018031644"/>
    <n v="2.5357571149682942E-2"/>
    <n v="3.245738548850996E-2"/>
  </r>
  <r>
    <x v="2"/>
    <x v="1"/>
    <n v="5.5793928049381785E-3"/>
    <n v="1.8573237417908336E-2"/>
    <n v="1.2127431942837176E-2"/>
    <n v="2.5536376449211162E-3"/>
    <n v="2.8647011296528786E-3"/>
  </r>
  <r>
    <x v="2"/>
    <x v="2"/>
    <n v="3.1271547043420007E-2"/>
    <n v="2.4014269154146732E-3"/>
    <n v="3.0921859053317731E-4"/>
    <n v="0.38839094513603145"/>
    <n v="2.576010804526864E-2"/>
  </r>
  <r>
    <x v="2"/>
    <x v="3"/>
    <n v="7.6469127699757842E-3"/>
    <n v="6.3723446964791056E-2"/>
    <n v="0.17329126589259392"/>
    <n v="1.2958839801893603E-2"/>
    <n v="5.4165153446179152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551B41-4EEC-45AF-A61E-32C3DEE95D17}" name="PivotTable2" cacheId="13" dataOnRows="1" dataPosition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7:F43" firstHeaderRow="1" firstDataRow="2" firstDataCol="1"/>
  <pivotFields count="7">
    <pivotField axis="axisRow" showAll="0">
      <items count="4">
        <item x="1"/>
        <item x="2"/>
        <item x="0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-2"/>
    <field x="0"/>
  </rowFields>
  <rowItems count="25">
    <i>
      <x/>
    </i>
    <i r="1">
      <x/>
    </i>
    <i r="1">
      <x v="1"/>
    </i>
    <i r="1">
      <x v="2"/>
    </i>
    <i i="1">
      <x v="1"/>
    </i>
    <i r="1" i="1">
      <x/>
    </i>
    <i r="1" i="1">
      <x v="1"/>
    </i>
    <i r="1" i="1">
      <x v="2"/>
    </i>
    <i i="2">
      <x v="2"/>
    </i>
    <i r="1" i="2">
      <x/>
    </i>
    <i r="1" i="2">
      <x v="1"/>
    </i>
    <i r="1" i="2">
      <x v="2"/>
    </i>
    <i i="3">
      <x v="3"/>
    </i>
    <i r="1" i="3">
      <x/>
    </i>
    <i r="1" i="3">
      <x v="1"/>
    </i>
    <i r="1" i="3">
      <x v="2"/>
    </i>
    <i i="4">
      <x v="4"/>
    </i>
    <i r="1" i="4">
      <x/>
    </i>
    <i r="1" i="4">
      <x v="1"/>
    </i>
    <i r="1" i="4">
      <x v="2"/>
    </i>
    <i t="grand">
      <x/>
    </i>
    <i t="grand" i="1">
      <x/>
    </i>
    <i t="grand" i="2">
      <x/>
    </i>
    <i t="grand" i="3">
      <x/>
    </i>
    <i t="grand" i="4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5">
    <dataField name="Sum of Carbon footprint" fld="2" baseField="0" baseItem="0"/>
    <dataField name="Sum of Resource footprint" fld="3" baseField="0" baseItem="0"/>
    <dataField name="Sum of Water footprint" fld="4" baseField="0" baseItem="0"/>
    <dataField name="Sum of Remaining EQ" fld="5" baseField="0" baseItem="0"/>
    <dataField name="Sum of Remaining HH" fld="6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1803E0-316A-4B38-A270-A1320F07BAF8}" name="PivotTable7" cacheId="17" dataOnRows="1" dataPosition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4">
  <location ref="A22:F48" firstHeaderRow="1" firstDataRow="2" firstDataCol="1"/>
  <pivotFields count="7">
    <pivotField axis="axisRow" showAll="0">
      <items count="4">
        <item x="1"/>
        <item x="2"/>
        <item x="0"/>
        <item t="default"/>
      </items>
    </pivotField>
    <pivotField axis="axisCol" showAll="0" nonAutoSortDefault="1">
      <items count="5">
        <item x="0"/>
        <item x="1"/>
        <item x="2"/>
        <item x="3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2">
    <field x="-2"/>
    <field x="0"/>
  </rowFields>
  <rowItems count="25">
    <i>
      <x/>
    </i>
    <i r="1">
      <x/>
    </i>
    <i r="1">
      <x v="1"/>
    </i>
    <i r="1">
      <x v="2"/>
    </i>
    <i i="1">
      <x v="1"/>
    </i>
    <i r="1" i="1">
      <x/>
    </i>
    <i r="1" i="1">
      <x v="1"/>
    </i>
    <i r="1" i="1">
      <x v="2"/>
    </i>
    <i i="2">
      <x v="2"/>
    </i>
    <i r="1" i="2">
      <x/>
    </i>
    <i r="1" i="2">
      <x v="1"/>
    </i>
    <i r="1" i="2">
      <x v="2"/>
    </i>
    <i i="3">
      <x v="3"/>
    </i>
    <i r="1" i="3">
      <x/>
    </i>
    <i r="1" i="3">
      <x v="1"/>
    </i>
    <i r="1" i="3">
      <x v="2"/>
    </i>
    <i i="4">
      <x v="4"/>
    </i>
    <i r="1" i="4">
      <x/>
    </i>
    <i r="1" i="4">
      <x v="1"/>
    </i>
    <i r="1" i="4">
      <x v="2"/>
    </i>
    <i t="grand">
      <x/>
    </i>
    <i t="grand" i="1">
      <x/>
    </i>
    <i t="grand" i="2">
      <x/>
    </i>
    <i t="grand" i="3">
      <x/>
    </i>
    <i t="grand" i="4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5">
    <dataField name="Sum of Carbon footprint" fld="2" baseField="0" baseItem="0"/>
    <dataField name="Sum of Resource footprint" fld="3" baseField="0" baseItem="0"/>
    <dataField name="Sum of Water footprint" fld="4" baseField="0" baseItem="0"/>
    <dataField name="Sum of Remaining EQ" fld="5" baseField="0" baseItem="0"/>
    <dataField name="Sum of Remaining HH" fld="6" baseField="0" baseItem="0"/>
  </dataFields>
  <formats count="10">
    <format dxfId="10">
      <pivotArea collapsedLevelsAreSubtotals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11">
      <pivotArea collapsedLevelsAreSubtotals="1" fieldPosition="0">
        <references count="2">
          <reference field="4294967294" count="1">
            <x v="1"/>
          </reference>
          <reference field="0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2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13">
      <pivotArea collapsedLevelsAreSubtotals="1" fieldPosition="0">
        <references count="2">
          <reference field="4294967294" count="1">
            <x v="2"/>
          </reference>
          <reference field="0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4">
      <pivotArea collapsedLevelsAreSubtotals="1" fieldPosition="0">
        <references count="2">
          <reference field="4294967294" count="1" selected="0">
            <x v="2"/>
          </reference>
          <reference field="0" count="0"/>
        </references>
      </pivotArea>
    </format>
    <format dxfId="15">
      <pivotArea collapsedLevelsAreSubtotals="1" fieldPosition="0">
        <references count="2">
          <reference field="4294967294" count="1">
            <x v="3"/>
          </reference>
          <reference field="0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6">
      <pivotArea collapsedLevelsAreSubtotals="1" fieldPosition="0">
        <references count="2">
          <reference field="4294967294" count="1" selected="0">
            <x v="3"/>
          </reference>
          <reference field="0" count="0"/>
        </references>
      </pivotArea>
    </format>
    <format dxfId="17">
      <pivotArea collapsedLevelsAreSubtotals="1" fieldPosition="0">
        <references count="2">
          <reference field="4294967294" count="1">
            <x v="4"/>
          </reference>
          <reference field="0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8">
      <pivotArea collapsedLevelsAreSubtotals="1" fieldPosition="0">
        <references count="2">
          <reference field="4294967294" count="1" selected="0">
            <x v="4"/>
          </reference>
          <reference field="0" count="0"/>
        </references>
      </pivotArea>
    </format>
    <format dxfId="19">
      <pivotArea field="0" grandRow="1" outline="0" collapsedLevelsAreSubtotals="1" axis="axisRow" fieldPosition="1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</format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025BFF-0A5D-4187-9909-CA1E940BD71C}" name="PivotTable6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5:F19" firstHeaderRow="0" firstDataRow="1" firstDataCol="1"/>
  <pivotFields count="7">
    <pivotField axis="axisRow" showAll="0">
      <items count="4">
        <item x="1"/>
        <item x="2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arbon footprint" fld="2" baseField="0" baseItem="0"/>
    <dataField name="Sum of Resource footprint" fld="3" baseField="0" baseItem="0"/>
    <dataField name="Sum of Water footprint" fld="4" baseField="0" baseItem="0"/>
    <dataField name="Sum of Remaining EQ" fld="5" baseField="0" baseItem="0"/>
    <dataField name="Sum of Remaining HH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CC092A-AE83-4F2C-8FD4-3E222C891BE2}" name="Table1" displayName="Table1" ref="A1:G13" totalsRowShown="0">
  <autoFilter ref="A1:G13" xr:uid="{46CC092A-AE83-4F2C-8FD4-3E222C891BE2}"/>
  <tableColumns count="7">
    <tableColumn id="1" xr3:uid="{5E693BFB-A424-46D0-9A8E-1EE0099C6D94}" name="Location"/>
    <tableColumn id="2" xr3:uid="{105DF0A6-BE63-4BA8-B629-3406B54C3DDA}" name="Major processes"/>
    <tableColumn id="3" xr3:uid="{388C976B-7A84-4FDC-98E6-917AAB48ACBE}" name="Carbon footprint"/>
    <tableColumn id="4" xr3:uid="{8E590DFE-528B-4196-9E26-BD96B81D6008}" name="Resource footprint"/>
    <tableColumn id="5" xr3:uid="{EFE968AE-7D97-452A-A93C-C6CF23E5D07C}" name="Water footprint"/>
    <tableColumn id="6" xr3:uid="{796778C9-FE57-4BD9-B93E-FC5662205E72}" name="Remaining EQ"/>
    <tableColumn id="7" xr3:uid="{EFD0C933-8407-4D31-A040-2F463FD4D741}" name="Remaining HH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77CF16-A33B-4165-94AC-3689FB389C6A}" name="Table14" displayName="Table14" ref="A1:G13" totalsRowShown="0">
  <autoFilter ref="A1:G13" xr:uid="{BF77CF16-A33B-4165-94AC-3689FB389C6A}"/>
  <tableColumns count="7">
    <tableColumn id="1" xr3:uid="{8F78A3C9-81FF-4084-AEBA-2BD622A7A004}" name="Location"/>
    <tableColumn id="2" xr3:uid="{680E5569-522F-4E0E-B9E8-C1D97E19135D}" name="Major processes"/>
    <tableColumn id="3" xr3:uid="{0F7F9515-C5DB-4099-B618-9328216C6885}" name="Carbon footprint" dataDxfId="32" dataCellStyle="Percent">
      <calculatedColumnFormula>Table1[[#This Row],[Carbon footprint]]/MAX('Q4 part b (alt)'!B$16:B$18)</calculatedColumnFormula>
    </tableColumn>
    <tableColumn id="4" xr3:uid="{4F0C2DBD-4090-4E83-A44C-2E8DBC0C9E98}" name="Resource footprint" dataDxfId="36" dataCellStyle="Percent">
      <calculatedColumnFormula>Table1[[#This Row],[Resource footprint]]/MAX('Q4 part b (alt)'!C$16:C$18)</calculatedColumnFormula>
    </tableColumn>
    <tableColumn id="5" xr3:uid="{1EC62887-8255-4D29-A581-60726126A14C}" name="Water footprint" dataDxfId="35" dataCellStyle="Percent">
      <calculatedColumnFormula>Table1[[#This Row],[Water footprint]]/MAX('Q4 part b (alt)'!D$16:D$18)</calculatedColumnFormula>
    </tableColumn>
    <tableColumn id="6" xr3:uid="{9EBD5B75-30CC-446C-AE77-5DBC272A8EBD}" name="Remaining EQ" dataDxfId="34" dataCellStyle="Percent">
      <calculatedColumnFormula>Table1[[#This Row],[Remaining EQ]]/MAX('Q4 part b (alt)'!E$16:E$18)</calculatedColumnFormula>
    </tableColumn>
    <tableColumn id="7" xr3:uid="{56905859-7C09-4C2A-AA3C-984036223FA2}" name="Remaining HH" dataDxfId="33" dataCellStyle="Percent">
      <calculatedColumnFormula>Table1[[#This Row],[Remaining HH]]/MAX('Q4 part b (alt)'!F$16:F$18)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7B78-7C0E-4353-9F8E-359409223DCC}">
  <dimension ref="A1:G17"/>
  <sheetViews>
    <sheetView workbookViewId="0">
      <selection activeCell="H28" sqref="H28"/>
    </sheetView>
  </sheetViews>
  <sheetFormatPr defaultRowHeight="14.5" x14ac:dyDescent="0.35"/>
  <cols>
    <col min="3" max="3" width="21.36328125" customWidth="1"/>
  </cols>
  <sheetData>
    <row r="1" spans="1:7" x14ac:dyDescent="0.35">
      <c r="A1" t="s">
        <v>42</v>
      </c>
      <c r="B1" t="s">
        <v>4</v>
      </c>
      <c r="C1" t="s">
        <v>5</v>
      </c>
      <c r="D1" t="s">
        <v>6</v>
      </c>
      <c r="E1" t="s">
        <v>0</v>
      </c>
      <c r="F1" t="s">
        <v>7</v>
      </c>
      <c r="G1" t="s">
        <v>8</v>
      </c>
    </row>
    <row r="2" spans="1:7" x14ac:dyDescent="0.35">
      <c r="A2">
        <v>1</v>
      </c>
      <c r="B2" s="1">
        <v>100</v>
      </c>
      <c r="C2" t="s">
        <v>9</v>
      </c>
      <c r="D2">
        <v>1</v>
      </c>
      <c r="E2" t="s">
        <v>10</v>
      </c>
      <c r="F2">
        <v>0.203943859707957</v>
      </c>
      <c r="G2">
        <v>0</v>
      </c>
    </row>
    <row r="3" spans="1:7" x14ac:dyDescent="0.35">
      <c r="A3">
        <v>2</v>
      </c>
      <c r="B3" s="1">
        <v>93</v>
      </c>
      <c r="C3" t="s">
        <v>11</v>
      </c>
      <c r="D3">
        <v>1</v>
      </c>
      <c r="E3" t="s">
        <v>10</v>
      </c>
      <c r="F3">
        <v>0.18960523787248501</v>
      </c>
      <c r="G3">
        <v>0</v>
      </c>
    </row>
    <row r="4" spans="1:7" x14ac:dyDescent="0.35">
      <c r="A4">
        <v>3</v>
      </c>
      <c r="B4" s="1">
        <v>82.3</v>
      </c>
      <c r="C4" t="s">
        <v>12</v>
      </c>
      <c r="D4">
        <v>1</v>
      </c>
      <c r="E4" t="s">
        <v>10</v>
      </c>
      <c r="F4">
        <v>0.16788894069311999</v>
      </c>
      <c r="G4">
        <v>5.7000000000000002E-3</v>
      </c>
    </row>
    <row r="5" spans="1:7" x14ac:dyDescent="0.35">
      <c r="A5">
        <v>4</v>
      </c>
      <c r="B5" s="1">
        <v>75.099999999999994</v>
      </c>
      <c r="C5" t="s">
        <v>13</v>
      </c>
      <c r="D5">
        <v>1.2999999999999999E-2</v>
      </c>
      <c r="E5" t="s">
        <v>2</v>
      </c>
      <c r="F5">
        <v>0.15326296364696401</v>
      </c>
      <c r="G5">
        <v>0.15326296364696401</v>
      </c>
    </row>
    <row r="6" spans="1:7" x14ac:dyDescent="0.35">
      <c r="A6">
        <v>4</v>
      </c>
      <c r="B6">
        <v>3.71</v>
      </c>
      <c r="C6" t="s">
        <v>14</v>
      </c>
      <c r="D6">
        <v>0.108</v>
      </c>
      <c r="E6" t="s">
        <v>15</v>
      </c>
      <c r="F6">
        <v>7.5666486785712899E-3</v>
      </c>
      <c r="G6">
        <v>7.5666486785712899E-3</v>
      </c>
    </row>
    <row r="7" spans="1:7" x14ac:dyDescent="0.35">
      <c r="A7">
        <v>4</v>
      </c>
      <c r="B7">
        <v>0.67</v>
      </c>
      <c r="C7" t="s">
        <v>16</v>
      </c>
      <c r="D7">
        <v>3.0000000000000001E-3</v>
      </c>
      <c r="E7" t="s">
        <v>3</v>
      </c>
      <c r="F7">
        <v>1.3593283675848199E-3</v>
      </c>
      <c r="G7">
        <v>1.3593283675848199E-3</v>
      </c>
    </row>
    <row r="8" spans="1:7" x14ac:dyDescent="0.35">
      <c r="A8">
        <v>3</v>
      </c>
      <c r="B8">
        <v>8.61</v>
      </c>
      <c r="C8" t="s">
        <v>17</v>
      </c>
      <c r="D8">
        <v>0.02</v>
      </c>
      <c r="E8" t="s">
        <v>2</v>
      </c>
      <c r="F8">
        <v>1.7565896905681399E-2</v>
      </c>
      <c r="G8">
        <v>1.7565896905681399E-2</v>
      </c>
    </row>
    <row r="9" spans="1:7" x14ac:dyDescent="0.35">
      <c r="A9">
        <v>3</v>
      </c>
      <c r="B9">
        <v>1.1100000000000001</v>
      </c>
      <c r="C9" t="s">
        <v>14</v>
      </c>
      <c r="D9">
        <v>3.2399999999999998E-2</v>
      </c>
      <c r="E9" t="s">
        <v>15</v>
      </c>
      <c r="F9">
        <v>2.2699946035713799E-3</v>
      </c>
      <c r="G9">
        <v>2.2699946035713799E-3</v>
      </c>
    </row>
    <row r="10" spans="1:7" x14ac:dyDescent="0.35">
      <c r="A10">
        <v>3</v>
      </c>
      <c r="B10">
        <v>0.73</v>
      </c>
      <c r="C10" t="s">
        <v>18</v>
      </c>
      <c r="D10">
        <v>1.0999999999999999E-2</v>
      </c>
      <c r="E10" t="s">
        <v>19</v>
      </c>
      <c r="F10">
        <v>1.49700540472228E-3</v>
      </c>
      <c r="G10">
        <v>1.49700540472228E-3</v>
      </c>
    </row>
    <row r="11" spans="1:7" x14ac:dyDescent="0.35">
      <c r="A11">
        <v>3</v>
      </c>
      <c r="B11">
        <v>0.19</v>
      </c>
      <c r="C11" t="s">
        <v>20</v>
      </c>
      <c r="D11">
        <v>0.35499999999999998</v>
      </c>
      <c r="E11" t="s">
        <v>2</v>
      </c>
      <c r="F11" s="1">
        <v>3.8340026538898699E-4</v>
      </c>
      <c r="G11" s="1">
        <v>3.8340026538898699E-4</v>
      </c>
    </row>
    <row r="12" spans="1:7" x14ac:dyDescent="0.35">
      <c r="A12">
        <v>2</v>
      </c>
      <c r="B12">
        <v>1.03</v>
      </c>
      <c r="C12" t="s">
        <v>23</v>
      </c>
      <c r="D12">
        <v>1</v>
      </c>
      <c r="E12" t="s">
        <v>10</v>
      </c>
      <c r="F12">
        <v>2.0905709606089799E-3</v>
      </c>
      <c r="G12">
        <v>0</v>
      </c>
    </row>
    <row r="13" spans="1:7" x14ac:dyDescent="0.35">
      <c r="A13">
        <v>3</v>
      </c>
      <c r="B13">
        <v>0.81</v>
      </c>
      <c r="C13" t="s">
        <v>24</v>
      </c>
      <c r="D13">
        <v>2.3472E-2</v>
      </c>
      <c r="E13" t="s">
        <v>15</v>
      </c>
      <c r="F13">
        <v>1.65827037624607E-3</v>
      </c>
      <c r="G13">
        <v>1.65827037624607E-3</v>
      </c>
    </row>
    <row r="14" spans="1:7" x14ac:dyDescent="0.35">
      <c r="A14">
        <v>3</v>
      </c>
      <c r="B14">
        <v>0.21</v>
      </c>
      <c r="C14" t="s">
        <v>25</v>
      </c>
      <c r="D14" s="1">
        <v>1.57E-6</v>
      </c>
      <c r="E14" t="s">
        <v>10</v>
      </c>
      <c r="F14" s="1">
        <v>4.32300584362903E-4</v>
      </c>
      <c r="G14" s="1">
        <v>4.3230058436290398E-4</v>
      </c>
    </row>
    <row r="15" spans="1:7" x14ac:dyDescent="0.35">
      <c r="A15">
        <v>2</v>
      </c>
      <c r="B15">
        <v>6.01</v>
      </c>
      <c r="C15" t="s">
        <v>21</v>
      </c>
      <c r="D15">
        <v>1</v>
      </c>
      <c r="E15" t="s">
        <v>10</v>
      </c>
      <c r="F15">
        <v>1.22480508748637E-2</v>
      </c>
      <c r="G15">
        <v>0</v>
      </c>
    </row>
    <row r="16" spans="1:7" x14ac:dyDescent="0.35">
      <c r="A16">
        <v>3</v>
      </c>
      <c r="B16">
        <v>5.75</v>
      </c>
      <c r="C16" t="s">
        <v>22</v>
      </c>
      <c r="D16">
        <v>1.2999999999999999E-2</v>
      </c>
      <c r="E16" t="s">
        <v>2</v>
      </c>
      <c r="F16">
        <v>1.1717294413189401E-2</v>
      </c>
      <c r="G16">
        <v>1.1717294413189401E-2</v>
      </c>
    </row>
    <row r="17" spans="1:7" x14ac:dyDescent="0.35">
      <c r="A17">
        <v>3</v>
      </c>
      <c r="B17">
        <v>0.26</v>
      </c>
      <c r="C17" t="s">
        <v>18</v>
      </c>
      <c r="D17">
        <v>3.8999999999999998E-3</v>
      </c>
      <c r="E17" t="s">
        <v>19</v>
      </c>
      <c r="F17" s="1">
        <v>5.3075646167426496E-4</v>
      </c>
      <c r="G17" s="1">
        <v>5.3075646167426399E-4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9006-28F1-4745-B797-2CBCBE7CCFD3}">
  <dimension ref="A1:G18"/>
  <sheetViews>
    <sheetView workbookViewId="0">
      <selection sqref="A1:C18"/>
    </sheetView>
  </sheetViews>
  <sheetFormatPr defaultRowHeight="14.5" x14ac:dyDescent="0.35"/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33</v>
      </c>
      <c r="G1" t="s">
        <v>34</v>
      </c>
    </row>
    <row r="2" spans="1:7" x14ac:dyDescent="0.35">
      <c r="A2">
        <v>1</v>
      </c>
      <c r="B2" s="1">
        <v>100</v>
      </c>
      <c r="C2" t="s">
        <v>35</v>
      </c>
      <c r="D2">
        <v>1</v>
      </c>
      <c r="E2" t="s">
        <v>10</v>
      </c>
      <c r="F2">
        <v>0.103597805577183</v>
      </c>
      <c r="G2">
        <v>0</v>
      </c>
    </row>
    <row r="3" spans="1:7" x14ac:dyDescent="0.35">
      <c r="A3">
        <v>2</v>
      </c>
      <c r="B3" s="1">
        <v>60.8</v>
      </c>
      <c r="C3" t="s">
        <v>36</v>
      </c>
      <c r="D3">
        <v>1</v>
      </c>
      <c r="E3" t="s">
        <v>10</v>
      </c>
      <c r="F3">
        <v>6.2994122105082206E-2</v>
      </c>
      <c r="G3">
        <v>0</v>
      </c>
    </row>
    <row r="4" spans="1:7" x14ac:dyDescent="0.35">
      <c r="A4">
        <v>3</v>
      </c>
      <c r="B4" s="1">
        <v>58.6</v>
      </c>
      <c r="C4" t="s">
        <v>37</v>
      </c>
      <c r="D4">
        <v>1</v>
      </c>
      <c r="E4" t="s">
        <v>10</v>
      </c>
      <c r="F4">
        <v>6.0686757790275103E-2</v>
      </c>
      <c r="G4" s="1">
        <v>9.4049999999999996E-5</v>
      </c>
    </row>
    <row r="5" spans="1:7" x14ac:dyDescent="0.35">
      <c r="A5">
        <v>4</v>
      </c>
      <c r="B5" s="1">
        <v>53.3</v>
      </c>
      <c r="C5" t="s">
        <v>38</v>
      </c>
      <c r="D5">
        <v>1.2999999999999999E-2</v>
      </c>
      <c r="E5" t="s">
        <v>2</v>
      </c>
      <c r="F5">
        <v>5.5251569991150301E-2</v>
      </c>
      <c r="G5">
        <v>5.5251569991150301E-2</v>
      </c>
    </row>
    <row r="6" spans="1:7" x14ac:dyDescent="0.35">
      <c r="A6">
        <v>4</v>
      </c>
      <c r="B6">
        <v>4.62</v>
      </c>
      <c r="C6" t="s">
        <v>39</v>
      </c>
      <c r="D6">
        <v>0.108</v>
      </c>
      <c r="E6" t="s">
        <v>15</v>
      </c>
      <c r="F6">
        <v>4.7883182170399396E-3</v>
      </c>
      <c r="G6">
        <v>4.7883182170399396E-3</v>
      </c>
    </row>
    <row r="7" spans="1:7" x14ac:dyDescent="0.35">
      <c r="A7">
        <v>4</v>
      </c>
      <c r="B7">
        <v>0.37</v>
      </c>
      <c r="C7" t="s">
        <v>40</v>
      </c>
      <c r="D7">
        <v>0.14299999999999999</v>
      </c>
      <c r="E7" t="s">
        <v>19</v>
      </c>
      <c r="F7" s="1">
        <v>3.8246141836069598E-4</v>
      </c>
      <c r="G7" s="1">
        <v>3.8246141836069598E-4</v>
      </c>
    </row>
    <row r="8" spans="1:7" x14ac:dyDescent="0.35">
      <c r="A8">
        <v>4</v>
      </c>
      <c r="B8">
        <v>0.16</v>
      </c>
      <c r="C8" t="s">
        <v>41</v>
      </c>
      <c r="D8">
        <v>3.0000000000000001E-3</v>
      </c>
      <c r="E8" t="s">
        <v>3</v>
      </c>
      <c r="F8" s="1">
        <v>1.7035816372418101E-4</v>
      </c>
      <c r="G8" s="1">
        <v>1.7035816372418101E-4</v>
      </c>
    </row>
    <row r="9" spans="1:7" x14ac:dyDescent="0.35">
      <c r="A9">
        <v>3</v>
      </c>
      <c r="B9">
        <v>1.68</v>
      </c>
      <c r="C9" t="s">
        <v>17</v>
      </c>
      <c r="D9">
        <v>0.02</v>
      </c>
      <c r="E9" t="s">
        <v>2</v>
      </c>
      <c r="F9">
        <v>1.7364247381648199E-3</v>
      </c>
      <c r="G9">
        <v>1.7364247381648199E-3</v>
      </c>
    </row>
    <row r="10" spans="1:7" x14ac:dyDescent="0.35">
      <c r="A10">
        <v>3</v>
      </c>
      <c r="B10">
        <v>0.28000000000000003</v>
      </c>
      <c r="C10" t="s">
        <v>18</v>
      </c>
      <c r="D10">
        <v>1.0999999999999999E-2</v>
      </c>
      <c r="E10" t="s">
        <v>19</v>
      </c>
      <c r="F10" s="1">
        <v>2.89617571994607E-4</v>
      </c>
      <c r="G10" s="1">
        <v>2.89617571994607E-4</v>
      </c>
    </row>
    <row r="11" spans="1:7" x14ac:dyDescent="0.35">
      <c r="A11">
        <v>3</v>
      </c>
      <c r="B11">
        <v>0.22</v>
      </c>
      <c r="C11" t="s">
        <v>14</v>
      </c>
      <c r="D11">
        <v>3.2399999999999998E-2</v>
      </c>
      <c r="E11" t="s">
        <v>15</v>
      </c>
      <c r="F11" s="1">
        <v>2.2980449145392301E-4</v>
      </c>
      <c r="G11" s="1">
        <v>2.29804491453922E-4</v>
      </c>
    </row>
    <row r="12" spans="1:7" x14ac:dyDescent="0.35">
      <c r="A12">
        <v>3</v>
      </c>
      <c r="B12" s="1">
        <v>4.9700000000000001E-2</v>
      </c>
      <c r="C12" t="s">
        <v>20</v>
      </c>
      <c r="D12">
        <v>0.35499999999999998</v>
      </c>
      <c r="E12" t="s">
        <v>2</v>
      </c>
      <c r="F12" s="1">
        <v>5.1517513193719001E-5</v>
      </c>
      <c r="G12" s="1">
        <v>5.1517513193719001E-5</v>
      </c>
    </row>
    <row r="13" spans="1:7" x14ac:dyDescent="0.35">
      <c r="A13">
        <v>2</v>
      </c>
      <c r="B13">
        <v>0.26</v>
      </c>
      <c r="C13" t="s">
        <v>23</v>
      </c>
      <c r="D13">
        <v>1</v>
      </c>
      <c r="E13" t="s">
        <v>10</v>
      </c>
      <c r="F13" s="1">
        <v>2.64551256253115E-4</v>
      </c>
      <c r="G13">
        <v>0</v>
      </c>
    </row>
    <row r="14" spans="1:7" x14ac:dyDescent="0.35">
      <c r="A14">
        <v>3</v>
      </c>
      <c r="B14">
        <v>0.18</v>
      </c>
      <c r="C14" t="s">
        <v>24</v>
      </c>
      <c r="D14">
        <v>2.3472E-2</v>
      </c>
      <c r="E14" t="s">
        <v>15</v>
      </c>
      <c r="F14" s="1">
        <v>1.89648931458046E-4</v>
      </c>
      <c r="G14" s="1">
        <v>1.89648931458046E-4</v>
      </c>
    </row>
    <row r="15" spans="1:7" x14ac:dyDescent="0.35">
      <c r="A15">
        <v>3</v>
      </c>
      <c r="B15" s="1">
        <v>7.2300000000000003E-2</v>
      </c>
      <c r="C15" t="s">
        <v>25</v>
      </c>
      <c r="D15" s="1">
        <v>1.57E-6</v>
      </c>
      <c r="E15" t="s">
        <v>10</v>
      </c>
      <c r="F15" s="1">
        <v>7.4902324795068996E-5</v>
      </c>
      <c r="G15" s="1">
        <v>7.4902324795069104E-5</v>
      </c>
    </row>
    <row r="16" spans="1:7" x14ac:dyDescent="0.35">
      <c r="A16">
        <v>2</v>
      </c>
      <c r="B16" s="1">
        <v>38.9</v>
      </c>
      <c r="C16" t="s">
        <v>21</v>
      </c>
      <c r="D16">
        <v>1</v>
      </c>
      <c r="E16" t="s">
        <v>10</v>
      </c>
      <c r="F16">
        <v>4.0339132215848401E-2</v>
      </c>
      <c r="G16">
        <v>0</v>
      </c>
    </row>
    <row r="17" spans="1:7" x14ac:dyDescent="0.35">
      <c r="A17">
        <v>3</v>
      </c>
      <c r="B17" s="1">
        <v>38.799999999999997</v>
      </c>
      <c r="C17" t="s">
        <v>22</v>
      </c>
      <c r="D17">
        <v>1.2999999999999999E-2</v>
      </c>
      <c r="E17" t="s">
        <v>2</v>
      </c>
      <c r="F17">
        <v>4.02364496221412E-2</v>
      </c>
      <c r="G17">
        <v>4.02364496221412E-2</v>
      </c>
    </row>
    <row r="18" spans="1:7" x14ac:dyDescent="0.35">
      <c r="A18">
        <v>3</v>
      </c>
      <c r="B18" s="1">
        <v>9.9099999999999994E-2</v>
      </c>
      <c r="C18" t="s">
        <v>18</v>
      </c>
      <c r="D18">
        <v>3.8999999999999998E-3</v>
      </c>
      <c r="E18" t="s">
        <v>19</v>
      </c>
      <c r="F18" s="1">
        <v>1.02682593707179E-4</v>
      </c>
      <c r="G18" s="1">
        <v>1.02682593707179E-4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1DA4-8817-4CAF-AC0E-EF254FC81B5B}">
  <dimension ref="A1:G18"/>
  <sheetViews>
    <sheetView workbookViewId="0">
      <selection sqref="A1:C18"/>
    </sheetView>
  </sheetViews>
  <sheetFormatPr defaultRowHeight="14.5" x14ac:dyDescent="0.35"/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31</v>
      </c>
      <c r="G1" t="s">
        <v>32</v>
      </c>
    </row>
    <row r="2" spans="1:7" x14ac:dyDescent="0.35">
      <c r="A2">
        <v>1</v>
      </c>
      <c r="B2" s="1">
        <v>100</v>
      </c>
      <c r="C2" t="s">
        <v>35</v>
      </c>
      <c r="D2">
        <v>1</v>
      </c>
      <c r="E2" t="s">
        <v>10</v>
      </c>
      <c r="F2" s="1">
        <v>6.00524292091667E-7</v>
      </c>
      <c r="G2">
        <v>0</v>
      </c>
    </row>
    <row r="3" spans="1:7" x14ac:dyDescent="0.35">
      <c r="A3">
        <v>2</v>
      </c>
      <c r="B3" s="1">
        <v>97.1</v>
      </c>
      <c r="C3" t="s">
        <v>36</v>
      </c>
      <c r="D3">
        <v>1</v>
      </c>
      <c r="E3" t="s">
        <v>10</v>
      </c>
      <c r="F3" s="1">
        <v>5.8293388669964504E-7</v>
      </c>
      <c r="G3">
        <v>0</v>
      </c>
    </row>
    <row r="4" spans="1:7" x14ac:dyDescent="0.35">
      <c r="A4">
        <v>3</v>
      </c>
      <c r="B4" s="1">
        <v>94.9</v>
      </c>
      <c r="C4" t="s">
        <v>37</v>
      </c>
      <c r="D4">
        <v>1</v>
      </c>
      <c r="E4" t="s">
        <v>10</v>
      </c>
      <c r="F4" s="1">
        <v>5.7001776338303603E-7</v>
      </c>
      <c r="G4">
        <v>0</v>
      </c>
    </row>
    <row r="5" spans="1:7" x14ac:dyDescent="0.35">
      <c r="A5">
        <v>4</v>
      </c>
      <c r="B5" s="1">
        <v>90.2</v>
      </c>
      <c r="C5" t="s">
        <v>38</v>
      </c>
      <c r="D5">
        <v>1.2999999999999999E-2</v>
      </c>
      <c r="E5" t="s">
        <v>2</v>
      </c>
      <c r="F5" s="1">
        <v>5.4162351737178298E-7</v>
      </c>
      <c r="G5" s="1">
        <v>5.4162351737178298E-7</v>
      </c>
    </row>
    <row r="6" spans="1:7" x14ac:dyDescent="0.35">
      <c r="A6">
        <v>4</v>
      </c>
      <c r="B6">
        <v>4.43</v>
      </c>
      <c r="C6" t="s">
        <v>39</v>
      </c>
      <c r="D6">
        <v>0.108</v>
      </c>
      <c r="E6" t="s">
        <v>15</v>
      </c>
      <c r="F6" s="1">
        <v>2.6580326417957401E-8</v>
      </c>
      <c r="G6" s="1">
        <v>2.6580326417957401E-8</v>
      </c>
    </row>
    <row r="7" spans="1:7" x14ac:dyDescent="0.35">
      <c r="A7">
        <v>4</v>
      </c>
      <c r="B7">
        <v>0.2</v>
      </c>
      <c r="C7" t="s">
        <v>40</v>
      </c>
      <c r="D7">
        <v>0.14299999999999999</v>
      </c>
      <c r="E7" t="s">
        <v>19</v>
      </c>
      <c r="F7" s="1">
        <v>1.20202940689332E-9</v>
      </c>
      <c r="G7" s="1">
        <v>1.20202940689332E-9</v>
      </c>
    </row>
    <row r="8" spans="1:7" x14ac:dyDescent="0.35">
      <c r="A8">
        <v>4</v>
      </c>
      <c r="B8">
        <v>0.1</v>
      </c>
      <c r="C8" t="s">
        <v>41</v>
      </c>
      <c r="D8">
        <v>3.0000000000000001E-3</v>
      </c>
      <c r="E8" t="s">
        <v>3</v>
      </c>
      <c r="F8" s="1">
        <v>6.1189018640242997E-10</v>
      </c>
      <c r="G8" s="1">
        <v>6.1189018640242997E-10</v>
      </c>
    </row>
    <row r="9" spans="1:7" x14ac:dyDescent="0.35">
      <c r="A9">
        <v>3</v>
      </c>
      <c r="B9">
        <v>1.77</v>
      </c>
      <c r="C9" t="s">
        <v>17</v>
      </c>
      <c r="D9">
        <v>0.02</v>
      </c>
      <c r="E9" t="s">
        <v>2</v>
      </c>
      <c r="F9" s="1">
        <v>1.06034882120916E-8</v>
      </c>
      <c r="G9" s="1">
        <v>1.06034882120916E-8</v>
      </c>
    </row>
    <row r="10" spans="1:7" x14ac:dyDescent="0.35">
      <c r="A10">
        <v>3</v>
      </c>
      <c r="B10">
        <v>0.19</v>
      </c>
      <c r="C10" t="s">
        <v>18</v>
      </c>
      <c r="D10">
        <v>1.0999999999999999E-2</v>
      </c>
      <c r="E10" t="s">
        <v>19</v>
      </c>
      <c r="F10" s="1">
        <v>1.1296495861309801E-9</v>
      </c>
      <c r="G10" s="1">
        <v>1.1296495861309801E-9</v>
      </c>
    </row>
    <row r="11" spans="1:7" x14ac:dyDescent="0.35">
      <c r="A11">
        <v>3</v>
      </c>
      <c r="B11">
        <v>0.1</v>
      </c>
      <c r="C11" t="s">
        <v>20</v>
      </c>
      <c r="D11">
        <v>0.35499999999999998</v>
      </c>
      <c r="E11" t="s">
        <v>2</v>
      </c>
      <c r="F11" s="1">
        <v>6.2899992448163804E-10</v>
      </c>
      <c r="G11" s="1">
        <v>6.2899992448163804E-10</v>
      </c>
    </row>
    <row r="12" spans="1:7" x14ac:dyDescent="0.35">
      <c r="A12">
        <v>3</v>
      </c>
      <c r="B12" s="1">
        <v>9.2299999999999993E-2</v>
      </c>
      <c r="C12" t="s">
        <v>14</v>
      </c>
      <c r="D12">
        <v>3.2399999999999998E-2</v>
      </c>
      <c r="E12" t="s">
        <v>15</v>
      </c>
      <c r="F12" s="1">
        <v>5.5398559390590598E-10</v>
      </c>
      <c r="G12" s="1">
        <v>5.5398559390590598E-10</v>
      </c>
    </row>
    <row r="13" spans="1:7" x14ac:dyDescent="0.35">
      <c r="A13">
        <v>2</v>
      </c>
      <c r="B13">
        <v>0.28999999999999998</v>
      </c>
      <c r="C13" t="s">
        <v>23</v>
      </c>
      <c r="D13">
        <v>1</v>
      </c>
      <c r="E13" t="s">
        <v>10</v>
      </c>
      <c r="F13" s="1">
        <v>1.72032261793899E-9</v>
      </c>
      <c r="G13">
        <v>0</v>
      </c>
    </row>
    <row r="14" spans="1:7" x14ac:dyDescent="0.35">
      <c r="A14">
        <v>3</v>
      </c>
      <c r="B14">
        <v>0.15</v>
      </c>
      <c r="C14" t="s">
        <v>25</v>
      </c>
      <c r="D14" s="1">
        <v>1.57E-6</v>
      </c>
      <c r="E14" t="s">
        <v>10</v>
      </c>
      <c r="F14" s="1">
        <v>8.9833364115412698E-10</v>
      </c>
      <c r="G14" s="1">
        <v>8.9833364115412501E-10</v>
      </c>
    </row>
    <row r="15" spans="1:7" x14ac:dyDescent="0.35">
      <c r="A15">
        <v>3</v>
      </c>
      <c r="B15">
        <v>0.14000000000000001</v>
      </c>
      <c r="C15" t="s">
        <v>24</v>
      </c>
      <c r="D15">
        <v>2.3472E-2</v>
      </c>
      <c r="E15" t="s">
        <v>15</v>
      </c>
      <c r="F15" s="1">
        <v>8.2198897678486805E-10</v>
      </c>
      <c r="G15" s="1">
        <v>8.2198897678486805E-10</v>
      </c>
    </row>
    <row r="16" spans="1:7" x14ac:dyDescent="0.35">
      <c r="A16">
        <v>2</v>
      </c>
      <c r="B16">
        <v>2.64</v>
      </c>
      <c r="C16" t="s">
        <v>21</v>
      </c>
      <c r="D16">
        <v>1</v>
      </c>
      <c r="E16" t="s">
        <v>10</v>
      </c>
      <c r="F16" s="1">
        <v>1.5870082774081701E-8</v>
      </c>
      <c r="G16">
        <v>0</v>
      </c>
    </row>
    <row r="17" spans="1:7" x14ac:dyDescent="0.35">
      <c r="A17">
        <v>3</v>
      </c>
      <c r="B17">
        <v>2.58</v>
      </c>
      <c r="C17" t="s">
        <v>22</v>
      </c>
      <c r="D17">
        <v>1.2999999999999999E-2</v>
      </c>
      <c r="E17" t="s">
        <v>2</v>
      </c>
      <c r="F17" s="1">
        <v>1.5469570648089701E-8</v>
      </c>
      <c r="G17" s="1">
        <v>1.54695706480898E-8</v>
      </c>
    </row>
    <row r="18" spans="1:7" x14ac:dyDescent="0.35">
      <c r="A18">
        <v>3</v>
      </c>
      <c r="B18" s="1">
        <v>6.6699999999999995E-2</v>
      </c>
      <c r="C18" t="s">
        <v>18</v>
      </c>
      <c r="D18">
        <v>3.8999999999999998E-3</v>
      </c>
      <c r="E18" t="s">
        <v>19</v>
      </c>
      <c r="F18" s="1">
        <v>4.0051212599189399E-10</v>
      </c>
      <c r="G18" s="1">
        <v>4.0051212599189399E-10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A5276-35C8-428E-9293-AA942C73F6DC}">
  <dimension ref="A1:G24"/>
  <sheetViews>
    <sheetView workbookViewId="0">
      <selection activeCell="C21" sqref="C21:G24"/>
    </sheetView>
  </sheetViews>
  <sheetFormatPr defaultRowHeight="14.5" x14ac:dyDescent="0.35"/>
  <cols>
    <col min="2" max="2" width="29.54296875" customWidth="1"/>
    <col min="3" max="3" width="12" bestFit="1" customWidth="1"/>
  </cols>
  <sheetData>
    <row r="1" spans="1:7" x14ac:dyDescent="0.35">
      <c r="A1" t="s">
        <v>53</v>
      </c>
      <c r="B1" t="s">
        <v>5</v>
      </c>
      <c r="C1" t="s">
        <v>1</v>
      </c>
      <c r="D1" t="s">
        <v>54</v>
      </c>
      <c r="E1" t="s">
        <v>55</v>
      </c>
      <c r="F1" t="s">
        <v>56</v>
      </c>
      <c r="G1" t="s">
        <v>57</v>
      </c>
    </row>
    <row r="2" spans="1:7" x14ac:dyDescent="0.35">
      <c r="A2">
        <v>1</v>
      </c>
      <c r="B2" t="s">
        <v>35</v>
      </c>
      <c r="C2">
        <f>China_CO2!F2</f>
        <v>0.37469506695399901</v>
      </c>
      <c r="D2">
        <f>China_FNEU!$F2</f>
        <v>3.55356399957622</v>
      </c>
      <c r="E2">
        <f>China_water!$F2</f>
        <v>5.5648349964553E-2</v>
      </c>
      <c r="F2">
        <f>China_EQ!$F2</f>
        <v>0.103597805577183</v>
      </c>
      <c r="G2" s="1">
        <f>China_HH!$F2</f>
        <v>6.00524292091667E-7</v>
      </c>
    </row>
    <row r="3" spans="1:7" x14ac:dyDescent="0.35">
      <c r="A3">
        <v>2</v>
      </c>
      <c r="B3" t="s">
        <v>36</v>
      </c>
      <c r="C3">
        <f>China_CO2!F3</f>
        <v>0.36035644511852599</v>
      </c>
      <c r="D3">
        <f>China_FNEU!$F3</f>
        <v>3.47778300506</v>
      </c>
      <c r="E3">
        <f>China_water!$F3</f>
        <v>5.3687222966160401E-2</v>
      </c>
      <c r="F3">
        <f>China_EQ!$F3</f>
        <v>6.2994122105082206E-2</v>
      </c>
      <c r="G3" s="1">
        <f>China_HH!$F3</f>
        <v>5.8293388669964504E-7</v>
      </c>
    </row>
    <row r="4" spans="1:7" x14ac:dyDescent="0.35">
      <c r="A4">
        <v>3</v>
      </c>
      <c r="B4" t="s">
        <v>37</v>
      </c>
      <c r="C4">
        <f>China_CO2!F4</f>
        <v>0.33864014793916197</v>
      </c>
      <c r="D4">
        <f>China_FNEU!$F4</f>
        <v>3.2072055862519302</v>
      </c>
      <c r="E4">
        <f>China_water!$F4</f>
        <v>3.336726381084E-2</v>
      </c>
      <c r="F4">
        <f>China_EQ!$F4</f>
        <v>6.0686757790275103E-2</v>
      </c>
      <c r="G4" s="1">
        <f>China_HH!$F4</f>
        <v>5.7001776338303603E-7</v>
      </c>
    </row>
    <row r="5" spans="1:7" x14ac:dyDescent="0.35">
      <c r="A5">
        <v>4</v>
      </c>
      <c r="B5" t="s">
        <v>38</v>
      </c>
      <c r="C5">
        <f>China_CO2!F5</f>
        <v>0.30533679706564698</v>
      </c>
      <c r="D5">
        <f>China_FNEU!$F5</f>
        <v>2.7714143595318301</v>
      </c>
      <c r="E5">
        <f>China_water!$F5</f>
        <v>3.00330844000214E-2</v>
      </c>
      <c r="F5">
        <f>China_EQ!$F5</f>
        <v>5.5251569991150301E-2</v>
      </c>
      <c r="G5" s="1">
        <f>China_HH!$F5</f>
        <v>5.4162351737178298E-7</v>
      </c>
    </row>
    <row r="6" spans="1:7" x14ac:dyDescent="0.35">
      <c r="A6">
        <v>4</v>
      </c>
      <c r="B6" t="s">
        <v>39</v>
      </c>
      <c r="C6">
        <f>China_CO2!F6</f>
        <v>2.5827669918341602E-2</v>
      </c>
      <c r="D6">
        <f>China_FNEU!$F6</f>
        <v>0.29301672877889401</v>
      </c>
      <c r="E6">
        <f>China_water!$F6</f>
        <v>3.2778712378804401E-3</v>
      </c>
      <c r="F6">
        <f>China_EQ!$F6</f>
        <v>4.7883182170399396E-3</v>
      </c>
      <c r="G6" s="1">
        <f>China_HH!$F6</f>
        <v>2.6580326417957401E-8</v>
      </c>
    </row>
    <row r="7" spans="1:7" x14ac:dyDescent="0.35">
      <c r="A7">
        <v>4</v>
      </c>
      <c r="B7" t="s">
        <v>40</v>
      </c>
      <c r="C7">
        <f>China_CO2!F7</f>
        <v>9.3211501659659396E-4</v>
      </c>
      <c r="D7">
        <f>China_FNEU!$F7</f>
        <v>0.130069311837646</v>
      </c>
      <c r="E7">
        <f>China_water!$F7</f>
        <v>3.1435628081070097E-5</v>
      </c>
      <c r="F7">
        <f>China_EQ!$F7</f>
        <v>3.8246141836069598E-4</v>
      </c>
      <c r="G7" s="1">
        <f>China_HH!$F7</f>
        <v>1.20202940689332E-9</v>
      </c>
    </row>
    <row r="8" spans="1:7" x14ac:dyDescent="0.35">
      <c r="A8">
        <v>4</v>
      </c>
      <c r="B8" t="s">
        <v>41</v>
      </c>
      <c r="C8">
        <f>China_CO2!F8</f>
        <v>8.4356593857642904E-4</v>
      </c>
      <c r="D8">
        <f>China_FNEU!$F8</f>
        <v>1.2705186103562501E-2</v>
      </c>
      <c r="E8">
        <f>China_water!$F8</f>
        <v>2.4872544851996699E-5</v>
      </c>
      <c r="F8">
        <f>China_EQ!$F8</f>
        <v>1.7035816372418101E-4</v>
      </c>
      <c r="G8" s="1">
        <f>China_HH!$F8</f>
        <v>6.1189018640242997E-10</v>
      </c>
    </row>
    <row r="9" spans="1:7" x14ac:dyDescent="0.35">
      <c r="A9">
        <v>3</v>
      </c>
      <c r="B9" t="s">
        <v>17</v>
      </c>
      <c r="C9">
        <f>China_CO2!F9</f>
        <v>1.7565896905681399E-2</v>
      </c>
      <c r="D9">
        <f>China_FNEU!$F9</f>
        <v>0.164960518366812</v>
      </c>
      <c r="E9">
        <f>China_water!$F9</f>
        <v>1.5288061761159299E-2</v>
      </c>
      <c r="F9">
        <f>China_EQ!$F9</f>
        <v>1.7364247381648199E-3</v>
      </c>
      <c r="G9" s="1">
        <f>China_HH!$F9</f>
        <v>1.06034882120916E-8</v>
      </c>
    </row>
    <row r="10" spans="1:7" x14ac:dyDescent="0.35">
      <c r="A10">
        <v>3</v>
      </c>
      <c r="B10" t="s">
        <v>18</v>
      </c>
      <c r="C10">
        <f>China_CO2!F10</f>
        <v>2.2699946035713799E-3</v>
      </c>
      <c r="D10">
        <f>China_FNEU!$F10</f>
        <v>7.5962494795993402E-2</v>
      </c>
      <c r="E10">
        <f>China_water!$F10</f>
        <v>3.9776763330822296E-3</v>
      </c>
      <c r="F10">
        <f>China_EQ!$F10</f>
        <v>2.89617571994607E-4</v>
      </c>
      <c r="G10" s="1">
        <f>China_HH!$F10</f>
        <v>1.1296495861309801E-9</v>
      </c>
    </row>
    <row r="11" spans="1:7" x14ac:dyDescent="0.35">
      <c r="A11">
        <v>3</v>
      </c>
      <c r="B11" t="s">
        <v>20</v>
      </c>
      <c r="C11">
        <f>China_CO2!F11</f>
        <v>1.49700540472228E-3</v>
      </c>
      <c r="D11">
        <f>China_FNEU!$F11</f>
        <v>2.40691965580873E-2</v>
      </c>
      <c r="E11">
        <f>China_water!$F11</f>
        <v>9.39576364289431E-4</v>
      </c>
      <c r="F11">
        <f>China_EQ!$F11</f>
        <v>2.2980449145392301E-4</v>
      </c>
      <c r="G11" s="1">
        <f>China_HH!$F11</f>
        <v>6.2899992448163804E-10</v>
      </c>
    </row>
    <row r="12" spans="1:7" x14ac:dyDescent="0.35">
      <c r="A12">
        <v>3</v>
      </c>
      <c r="B12" t="s">
        <v>14</v>
      </c>
      <c r="C12">
        <f>China_CO2!F12</f>
        <v>3.8340026538898699E-4</v>
      </c>
      <c r="D12">
        <f>China_FNEU!$F12</f>
        <v>5.5852090871756598E-3</v>
      </c>
      <c r="E12">
        <f>China_water!$F12</f>
        <v>1.1464469679722101E-4</v>
      </c>
      <c r="F12">
        <f>China_EQ!$F12</f>
        <v>5.1517513193719001E-5</v>
      </c>
      <c r="G12" s="1">
        <f>China_HH!$F12</f>
        <v>5.5398559390590598E-10</v>
      </c>
    </row>
    <row r="13" spans="1:7" x14ac:dyDescent="0.35">
      <c r="A13">
        <v>2</v>
      </c>
      <c r="B13" t="s">
        <v>23</v>
      </c>
      <c r="C13">
        <f>China_CO2!F13</f>
        <v>2.0905709606089799E-3</v>
      </c>
      <c r="D13">
        <f>China_FNEU!$F13</f>
        <v>6.6001187843861095E-2</v>
      </c>
      <c r="E13">
        <f>China_water!$F13</f>
        <v>1.87273039256405E-3</v>
      </c>
      <c r="F13">
        <f>China_EQ!$F13</f>
        <v>2.64551256253115E-4</v>
      </c>
      <c r="G13" s="1">
        <f>China_HH!$F13</f>
        <v>1.72032261793899E-9</v>
      </c>
    </row>
    <row r="14" spans="1:7" x14ac:dyDescent="0.35">
      <c r="A14">
        <v>3</v>
      </c>
      <c r="B14" t="s">
        <v>25</v>
      </c>
      <c r="C14">
        <f>China_CO2!F14</f>
        <v>1.65827037624608E-3</v>
      </c>
      <c r="D14">
        <f>China_FNEU!$F14</f>
        <v>6.0141557783097897E-2</v>
      </c>
      <c r="E14">
        <f>China_water!$F14</f>
        <v>1.67806775016623E-3</v>
      </c>
      <c r="F14">
        <f>China_EQ!$F14</f>
        <v>1.89648931458046E-4</v>
      </c>
      <c r="G14" s="1">
        <f>China_HH!$F14</f>
        <v>8.9833364115412698E-10</v>
      </c>
    </row>
    <row r="15" spans="1:7" x14ac:dyDescent="0.35">
      <c r="A15">
        <v>3</v>
      </c>
      <c r="B15" t="s">
        <v>24</v>
      </c>
      <c r="C15">
        <f>China_CO2!F15</f>
        <v>4.32300584362903E-4</v>
      </c>
      <c r="D15">
        <f>China_FNEU!$F15</f>
        <v>5.8596300607632202E-3</v>
      </c>
      <c r="E15">
        <f>China_water!$F15</f>
        <v>1.9466264239740501E-4</v>
      </c>
      <c r="F15">
        <f>China_EQ!$F15</f>
        <v>7.4902324795068996E-5</v>
      </c>
      <c r="G15" s="1">
        <f>China_HH!$F15</f>
        <v>8.2198897678486805E-10</v>
      </c>
    </row>
    <row r="16" spans="1:7" x14ac:dyDescent="0.35">
      <c r="A16">
        <v>2</v>
      </c>
      <c r="B16" t="s">
        <v>21</v>
      </c>
      <c r="C16">
        <f>China_CO2!F16</f>
        <v>1.22480508748637E-2</v>
      </c>
      <c r="D16">
        <f>China_FNEU!$F16</f>
        <v>9.7798066723628306E-3</v>
      </c>
      <c r="E16">
        <f>China_water!$F16</f>
        <v>8.8396605830586204E-5</v>
      </c>
      <c r="F16">
        <f>China_EQ!$F16</f>
        <v>4.0339132215848401E-2</v>
      </c>
      <c r="G16" s="1">
        <f>China_HH!$F16</f>
        <v>1.5870082774081701E-8</v>
      </c>
    </row>
    <row r="17" spans="1:7" x14ac:dyDescent="0.35">
      <c r="A17">
        <v>3</v>
      </c>
      <c r="B17" t="s">
        <v>22</v>
      </c>
      <c r="C17">
        <f>China_CO2!F17</f>
        <v>1.1717294413189401E-2</v>
      </c>
      <c r="D17">
        <f>China_FNEU!$F17</f>
        <v>8.5336242342309594E-3</v>
      </c>
      <c r="E17">
        <f>China_water!$F17</f>
        <v>4.77498496933812E-5</v>
      </c>
      <c r="F17">
        <f>China_EQ!$F17</f>
        <v>4.02364496221412E-2</v>
      </c>
      <c r="G17" s="1">
        <f>China_HH!$F17</f>
        <v>1.5469570648089701E-8</v>
      </c>
    </row>
    <row r="18" spans="1:7" x14ac:dyDescent="0.35">
      <c r="A18">
        <v>3</v>
      </c>
      <c r="B18" t="s">
        <v>18</v>
      </c>
      <c r="C18">
        <f>China_CO2!F18</f>
        <v>5.3075646167426399E-4</v>
      </c>
      <c r="D18">
        <f>China_FNEU!$F18</f>
        <v>1.24618243813186E-3</v>
      </c>
      <c r="E18">
        <f>China_water!$F18</f>
        <v>4.0646756137196798E-5</v>
      </c>
      <c r="F18">
        <f>China_EQ!$F18</f>
        <v>1.02682593707179E-4</v>
      </c>
      <c r="G18" s="1">
        <f>China_HH!$F18</f>
        <v>4.0051212599189399E-10</v>
      </c>
    </row>
    <row r="20" spans="1:7" x14ac:dyDescent="0.35">
      <c r="B20" t="s">
        <v>58</v>
      </c>
      <c r="C20" t="s">
        <v>1</v>
      </c>
      <c r="D20" t="s">
        <v>54</v>
      </c>
      <c r="E20" t="s">
        <v>55</v>
      </c>
      <c r="F20" t="s">
        <v>56</v>
      </c>
      <c r="G20" t="s">
        <v>57</v>
      </c>
    </row>
    <row r="21" spans="1:7" x14ac:dyDescent="0.35">
      <c r="A21">
        <v>2</v>
      </c>
      <c r="B21" t="s">
        <v>11</v>
      </c>
      <c r="C21">
        <f>C3-C7-C10</f>
        <v>0.35715433549835807</v>
      </c>
      <c r="D21">
        <f t="shared" ref="D21:G21" si="0">D3-D7-D10</f>
        <v>3.2717511984263603</v>
      </c>
      <c r="E21">
        <f t="shared" si="0"/>
        <v>4.9678111004997104E-2</v>
      </c>
      <c r="F21">
        <f t="shared" si="0"/>
        <v>6.2322043114726902E-2</v>
      </c>
      <c r="G21">
        <f t="shared" si="0"/>
        <v>5.8060220770662078E-7</v>
      </c>
    </row>
    <row r="22" spans="1:7" x14ac:dyDescent="0.35">
      <c r="A22">
        <v>2</v>
      </c>
      <c r="B22" t="s">
        <v>23</v>
      </c>
      <c r="C22">
        <f>C13</f>
        <v>2.0905709606089799E-3</v>
      </c>
      <c r="D22">
        <f t="shared" ref="D22:G22" si="1">D13</f>
        <v>6.6001187843861095E-2</v>
      </c>
      <c r="E22">
        <f t="shared" si="1"/>
        <v>1.87273039256405E-3</v>
      </c>
      <c r="F22">
        <f t="shared" si="1"/>
        <v>2.64551256253115E-4</v>
      </c>
      <c r="G22">
        <f t="shared" si="1"/>
        <v>1.72032261793899E-9</v>
      </c>
    </row>
    <row r="23" spans="1:7" x14ac:dyDescent="0.35">
      <c r="A23">
        <v>2</v>
      </c>
      <c r="B23" t="s">
        <v>21</v>
      </c>
      <c r="C23">
        <f>C17</f>
        <v>1.1717294413189401E-2</v>
      </c>
      <c r="D23">
        <f t="shared" ref="D23:G23" si="2">D17</f>
        <v>8.5336242342309594E-3</v>
      </c>
      <c r="E23">
        <f t="shared" si="2"/>
        <v>4.77498496933812E-5</v>
      </c>
      <c r="F23">
        <f t="shared" si="2"/>
        <v>4.02364496221412E-2</v>
      </c>
      <c r="G23">
        <f t="shared" si="2"/>
        <v>1.5469570648089701E-8</v>
      </c>
    </row>
    <row r="24" spans="1:7" x14ac:dyDescent="0.35">
      <c r="A24">
        <v>2</v>
      </c>
      <c r="B24" t="s">
        <v>26</v>
      </c>
      <c r="C24">
        <f>SUM(C18,C10,C7)</f>
        <v>3.7328660818422375E-3</v>
      </c>
      <c r="D24">
        <f t="shared" ref="D24:G24" si="3">SUM(D18,D10,D7)</f>
        <v>0.20727798907177125</v>
      </c>
      <c r="E24">
        <f t="shared" si="3"/>
        <v>4.0497587173004973E-3</v>
      </c>
      <c r="F24">
        <f t="shared" si="3"/>
        <v>7.7476158406248198E-4</v>
      </c>
      <c r="G24">
        <f t="shared" si="3"/>
        <v>2.7321911190161939E-9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6224-E17B-427D-BD9F-31C54D00B4AC}">
  <dimension ref="A1:G18"/>
  <sheetViews>
    <sheetView workbookViewId="0">
      <selection activeCell="G9" sqref="G9"/>
    </sheetView>
  </sheetViews>
  <sheetFormatPr defaultRowHeight="14.5" x14ac:dyDescent="0.35"/>
  <cols>
    <col min="6" max="6" width="14.7265625" customWidth="1"/>
  </cols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7</v>
      </c>
      <c r="G1" t="s">
        <v>8</v>
      </c>
    </row>
    <row r="2" spans="1:7" x14ac:dyDescent="0.35">
      <c r="A2">
        <v>1</v>
      </c>
      <c r="B2" s="1">
        <v>100</v>
      </c>
      <c r="C2" t="s">
        <v>46</v>
      </c>
      <c r="D2">
        <v>1</v>
      </c>
      <c r="E2" t="s">
        <v>10</v>
      </c>
      <c r="F2">
        <v>0.137395025283751</v>
      </c>
      <c r="G2">
        <v>0</v>
      </c>
    </row>
    <row r="3" spans="1:7" x14ac:dyDescent="0.35">
      <c r="A3">
        <v>2</v>
      </c>
      <c r="B3" s="1">
        <v>89.6</v>
      </c>
      <c r="C3" t="s">
        <v>47</v>
      </c>
      <c r="D3">
        <v>1</v>
      </c>
      <c r="E3" t="s">
        <v>10</v>
      </c>
      <c r="F3">
        <v>0.12305640344827801</v>
      </c>
      <c r="G3">
        <v>0</v>
      </c>
    </row>
    <row r="4" spans="1:7" x14ac:dyDescent="0.35">
      <c r="A4">
        <v>3</v>
      </c>
      <c r="B4" s="1">
        <v>73.8</v>
      </c>
      <c r="C4" t="s">
        <v>48</v>
      </c>
      <c r="D4">
        <v>1</v>
      </c>
      <c r="E4" t="s">
        <v>10</v>
      </c>
      <c r="F4">
        <v>0.101340106269234</v>
      </c>
      <c r="G4">
        <v>5.7000000000000002E-3</v>
      </c>
    </row>
    <row r="5" spans="1:7" x14ac:dyDescent="0.35">
      <c r="A5">
        <v>4</v>
      </c>
      <c r="B5" s="1">
        <v>66.5</v>
      </c>
      <c r="C5" t="s">
        <v>49</v>
      </c>
      <c r="D5">
        <v>1.2999999999999999E-2</v>
      </c>
      <c r="E5" t="s">
        <v>2</v>
      </c>
      <c r="F5">
        <v>9.1398433391026407E-2</v>
      </c>
      <c r="G5">
        <f>F5</f>
        <v>9.1398433391026407E-2</v>
      </c>
    </row>
    <row r="6" spans="1:7" x14ac:dyDescent="0.35">
      <c r="A6">
        <v>4</v>
      </c>
      <c r="B6">
        <v>1.79</v>
      </c>
      <c r="C6" t="s">
        <v>50</v>
      </c>
      <c r="D6">
        <v>3.0000000000000001E-3</v>
      </c>
      <c r="E6" t="s">
        <v>3</v>
      </c>
      <c r="F6">
        <v>2.4582880829618799E-3</v>
      </c>
      <c r="G6" s="1">
        <v>6.4509427091825395E-5</v>
      </c>
    </row>
    <row r="7" spans="1:7" x14ac:dyDescent="0.35">
      <c r="A7">
        <v>4</v>
      </c>
      <c r="B7">
        <v>1.1299999999999999</v>
      </c>
      <c r="C7" t="s">
        <v>51</v>
      </c>
      <c r="D7">
        <v>1.5599999999999999E-2</v>
      </c>
      <c r="E7" t="s">
        <v>19</v>
      </c>
      <c r="F7">
        <v>1.55181445089007E-3</v>
      </c>
      <c r="G7">
        <v>1.55181445089007E-3</v>
      </c>
    </row>
    <row r="8" spans="1:7" x14ac:dyDescent="0.35">
      <c r="A8">
        <v>4</v>
      </c>
      <c r="B8">
        <v>0.17</v>
      </c>
      <c r="C8" t="s">
        <v>52</v>
      </c>
      <c r="D8">
        <v>0.108</v>
      </c>
      <c r="E8" t="s">
        <v>15</v>
      </c>
      <c r="F8" s="1">
        <v>2.31570364103241E-4</v>
      </c>
      <c r="G8" s="1">
        <f>F8</f>
        <v>2.31570364103241E-4</v>
      </c>
    </row>
    <row r="9" spans="1:7" x14ac:dyDescent="0.35">
      <c r="A9">
        <v>3</v>
      </c>
      <c r="B9" s="1">
        <v>12.8</v>
      </c>
      <c r="C9" t="s">
        <v>17</v>
      </c>
      <c r="D9">
        <v>0.02</v>
      </c>
      <c r="E9" t="s">
        <v>2</v>
      </c>
      <c r="F9">
        <v>1.7565896905681399E-2</v>
      </c>
      <c r="G9">
        <v>1.7565896905681399E-2</v>
      </c>
    </row>
    <row r="10" spans="1:7" x14ac:dyDescent="0.35">
      <c r="A10">
        <v>3</v>
      </c>
      <c r="B10">
        <v>1.65</v>
      </c>
      <c r="C10" t="s">
        <v>14</v>
      </c>
      <c r="D10">
        <v>3.2399999999999998E-2</v>
      </c>
      <c r="E10" t="s">
        <v>15</v>
      </c>
      <c r="F10">
        <v>2.2699946035713799E-3</v>
      </c>
      <c r="G10">
        <v>2.2699946035713799E-3</v>
      </c>
    </row>
    <row r="11" spans="1:7" x14ac:dyDescent="0.35">
      <c r="A11">
        <v>3</v>
      </c>
      <c r="B11">
        <v>1.0900000000000001</v>
      </c>
      <c r="C11" t="s">
        <v>18</v>
      </c>
      <c r="D11">
        <v>1.0999999999999999E-2</v>
      </c>
      <c r="E11" t="s">
        <v>19</v>
      </c>
      <c r="F11">
        <v>1.49700540472228E-3</v>
      </c>
      <c r="G11">
        <v>1.49700540472228E-3</v>
      </c>
    </row>
    <row r="12" spans="1:7" x14ac:dyDescent="0.35">
      <c r="A12">
        <v>3</v>
      </c>
      <c r="B12">
        <v>0.28000000000000003</v>
      </c>
      <c r="C12" t="s">
        <v>20</v>
      </c>
      <c r="D12">
        <v>0.35499999999999998</v>
      </c>
      <c r="E12" t="s">
        <v>2</v>
      </c>
      <c r="F12" s="1">
        <v>3.8340026538898699E-4</v>
      </c>
      <c r="G12" s="1">
        <v>3.8340026538898699E-4</v>
      </c>
    </row>
    <row r="13" spans="1:7" x14ac:dyDescent="0.35">
      <c r="A13">
        <v>2</v>
      </c>
      <c r="B13">
        <v>1.52</v>
      </c>
      <c r="C13" t="s">
        <v>23</v>
      </c>
      <c r="D13">
        <v>1</v>
      </c>
      <c r="E13" t="s">
        <v>10</v>
      </c>
      <c r="F13">
        <v>2.0905709606089799E-3</v>
      </c>
      <c r="G13">
        <v>0</v>
      </c>
    </row>
    <row r="14" spans="1:7" x14ac:dyDescent="0.35">
      <c r="A14">
        <v>3</v>
      </c>
      <c r="B14">
        <v>1.21</v>
      </c>
      <c r="C14" t="s">
        <v>24</v>
      </c>
      <c r="D14">
        <v>2.3472E-2</v>
      </c>
      <c r="E14" t="s">
        <v>15</v>
      </c>
      <c r="F14">
        <v>1.65827037624607E-3</v>
      </c>
      <c r="G14">
        <v>1.65827037624607E-3</v>
      </c>
    </row>
    <row r="15" spans="1:7" x14ac:dyDescent="0.35">
      <c r="A15">
        <v>3</v>
      </c>
      <c r="B15">
        <v>0.31</v>
      </c>
      <c r="C15" t="s">
        <v>25</v>
      </c>
      <c r="D15" s="1">
        <v>1.57E-6</v>
      </c>
      <c r="E15" t="s">
        <v>10</v>
      </c>
      <c r="F15" s="1">
        <v>4.32300584362903E-4</v>
      </c>
      <c r="G15" s="1">
        <v>4.32300584362903E-4</v>
      </c>
    </row>
    <row r="16" spans="1:7" x14ac:dyDescent="0.35">
      <c r="A16">
        <v>2</v>
      </c>
      <c r="B16">
        <v>8.91</v>
      </c>
      <c r="C16" t="s">
        <v>21</v>
      </c>
      <c r="D16">
        <v>1</v>
      </c>
      <c r="E16" t="s">
        <v>10</v>
      </c>
      <c r="F16">
        <v>1.22480508748637E-2</v>
      </c>
      <c r="G16">
        <v>0</v>
      </c>
    </row>
    <row r="17" spans="1:7" x14ac:dyDescent="0.35">
      <c r="A17">
        <v>3</v>
      </c>
      <c r="B17">
        <v>8.5299999999999994</v>
      </c>
      <c r="C17" t="s">
        <v>22</v>
      </c>
      <c r="D17">
        <v>1.2999999999999999E-2</v>
      </c>
      <c r="E17" t="s">
        <v>2</v>
      </c>
      <c r="F17">
        <v>1.1717294413189401E-2</v>
      </c>
      <c r="G17">
        <v>1.1717294413189401E-2</v>
      </c>
    </row>
    <row r="18" spans="1:7" x14ac:dyDescent="0.35">
      <c r="A18">
        <v>3</v>
      </c>
      <c r="B18">
        <v>0.39</v>
      </c>
      <c r="C18" t="s">
        <v>18</v>
      </c>
      <c r="D18">
        <v>3.8999999999999998E-3</v>
      </c>
      <c r="E18" t="s">
        <v>19</v>
      </c>
      <c r="F18" s="1">
        <v>5.3075646167426399E-4</v>
      </c>
      <c r="G18" s="1">
        <v>5.3075646167426399E-4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CB95-C68B-4F4B-89D6-610A7787D58E}">
  <dimension ref="A1:G18"/>
  <sheetViews>
    <sheetView workbookViewId="0">
      <selection activeCell="G9" sqref="G9"/>
    </sheetView>
  </sheetViews>
  <sheetFormatPr defaultRowHeight="14.5" x14ac:dyDescent="0.35"/>
  <cols>
    <col min="3" max="3" width="24.54296875" customWidth="1"/>
  </cols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27</v>
      </c>
      <c r="G1" t="s">
        <v>28</v>
      </c>
    </row>
    <row r="2" spans="1:7" x14ac:dyDescent="0.35">
      <c r="A2">
        <v>1</v>
      </c>
      <c r="B2" s="1">
        <v>100</v>
      </c>
      <c r="C2" t="s">
        <v>46</v>
      </c>
      <c r="D2">
        <v>1</v>
      </c>
      <c r="E2" t="s">
        <v>10</v>
      </c>
      <c r="F2">
        <v>1.3962996895225199</v>
      </c>
      <c r="G2">
        <v>0</v>
      </c>
    </row>
    <row r="3" spans="1:7" x14ac:dyDescent="0.35">
      <c r="A3">
        <v>2</v>
      </c>
      <c r="B3" s="1">
        <v>94.6</v>
      </c>
      <c r="C3" t="s">
        <v>47</v>
      </c>
      <c r="D3">
        <v>1</v>
      </c>
      <c r="E3" t="s">
        <v>10</v>
      </c>
      <c r="F3">
        <v>1.3205186950062999</v>
      </c>
      <c r="G3">
        <v>0</v>
      </c>
    </row>
    <row r="4" spans="1:7" x14ac:dyDescent="0.35">
      <c r="A4">
        <v>3</v>
      </c>
      <c r="B4" s="1">
        <v>75.2</v>
      </c>
      <c r="C4" t="s">
        <v>48</v>
      </c>
      <c r="D4">
        <v>1</v>
      </c>
      <c r="E4" t="s">
        <v>10</v>
      </c>
      <c r="F4">
        <v>1.0499412761922999</v>
      </c>
      <c r="G4">
        <v>0</v>
      </c>
    </row>
    <row r="5" spans="1:7" x14ac:dyDescent="0.35">
      <c r="A5">
        <v>4</v>
      </c>
      <c r="B5" s="1">
        <v>62.5</v>
      </c>
      <c r="C5" t="s">
        <v>49</v>
      </c>
      <c r="D5">
        <v>1.2999999999999999E-2</v>
      </c>
      <c r="E5" t="s">
        <v>2</v>
      </c>
      <c r="F5">
        <v>0.87319452085255</v>
      </c>
      <c r="G5">
        <f>F5</f>
        <v>0.87319452085255</v>
      </c>
    </row>
    <row r="6" spans="1:7" x14ac:dyDescent="0.35">
      <c r="A6">
        <v>4</v>
      </c>
      <c r="B6" s="1">
        <v>10.7</v>
      </c>
      <c r="C6" t="s">
        <v>50</v>
      </c>
      <c r="D6">
        <v>3.0000000000000001E-3</v>
      </c>
      <c r="E6" t="s">
        <v>3</v>
      </c>
      <c r="F6">
        <v>0.149236669828861</v>
      </c>
      <c r="G6">
        <f>F6</f>
        <v>0.149236669828861</v>
      </c>
    </row>
    <row r="7" spans="1:7" x14ac:dyDescent="0.35">
      <c r="A7">
        <v>4</v>
      </c>
      <c r="B7">
        <v>1.8</v>
      </c>
      <c r="C7" t="s">
        <v>51</v>
      </c>
      <c r="D7">
        <v>1.5599999999999999E-2</v>
      </c>
      <c r="E7" t="s">
        <v>19</v>
      </c>
      <c r="F7">
        <v>2.5194249890343901E-2</v>
      </c>
      <c r="G7">
        <v>2.5194249890343901E-2</v>
      </c>
    </row>
    <row r="8" spans="1:7" x14ac:dyDescent="0.35">
      <c r="A8">
        <v>4</v>
      </c>
      <c r="B8">
        <v>0.17</v>
      </c>
      <c r="C8" t="s">
        <v>52</v>
      </c>
      <c r="D8">
        <v>0.108</v>
      </c>
      <c r="E8" t="s">
        <v>15</v>
      </c>
      <c r="F8">
        <v>2.3158359296707601E-3</v>
      </c>
      <c r="G8">
        <f>F8</f>
        <v>2.3158359296707601E-3</v>
      </c>
    </row>
    <row r="9" spans="1:7" x14ac:dyDescent="0.35">
      <c r="A9">
        <v>3</v>
      </c>
      <c r="B9" s="1">
        <v>11.8</v>
      </c>
      <c r="C9" t="s">
        <v>17</v>
      </c>
      <c r="D9">
        <v>0.02</v>
      </c>
      <c r="E9" t="s">
        <v>2</v>
      </c>
      <c r="F9">
        <v>0.164960518366812</v>
      </c>
      <c r="G9">
        <v>0.164960518366811</v>
      </c>
    </row>
    <row r="10" spans="1:7" x14ac:dyDescent="0.35">
      <c r="A10">
        <v>3</v>
      </c>
      <c r="B10">
        <v>5.44</v>
      </c>
      <c r="C10" t="s">
        <v>14</v>
      </c>
      <c r="D10">
        <v>3.2399999999999998E-2</v>
      </c>
      <c r="E10" t="s">
        <v>15</v>
      </c>
      <c r="F10">
        <v>7.5962494795993402E-2</v>
      </c>
      <c r="G10">
        <v>7.5962494795993402E-2</v>
      </c>
    </row>
    <row r="11" spans="1:7" x14ac:dyDescent="0.35">
      <c r="A11">
        <v>3</v>
      </c>
      <c r="B11">
        <v>1.72</v>
      </c>
      <c r="C11" t="s">
        <v>18</v>
      </c>
      <c r="D11">
        <v>1.0999999999999999E-2</v>
      </c>
      <c r="E11" t="s">
        <v>19</v>
      </c>
      <c r="F11">
        <v>2.40691965580873E-2</v>
      </c>
      <c r="G11">
        <v>2.40691965580873E-2</v>
      </c>
    </row>
    <row r="12" spans="1:7" x14ac:dyDescent="0.35">
      <c r="A12">
        <v>3</v>
      </c>
      <c r="B12">
        <v>0.4</v>
      </c>
      <c r="C12" t="s">
        <v>20</v>
      </c>
      <c r="D12">
        <v>0.35499999999999998</v>
      </c>
      <c r="E12" t="s">
        <v>2</v>
      </c>
      <c r="F12">
        <v>5.5852090871756598E-3</v>
      </c>
      <c r="G12">
        <v>5.5852090871756598E-3</v>
      </c>
    </row>
    <row r="13" spans="1:7" x14ac:dyDescent="0.35">
      <c r="A13">
        <v>2</v>
      </c>
      <c r="B13">
        <v>4.7300000000000004</v>
      </c>
      <c r="C13" t="s">
        <v>23</v>
      </c>
      <c r="D13">
        <v>1</v>
      </c>
      <c r="E13" t="s">
        <v>10</v>
      </c>
      <c r="F13">
        <v>6.6001187843861095E-2</v>
      </c>
      <c r="G13">
        <v>0</v>
      </c>
    </row>
    <row r="14" spans="1:7" x14ac:dyDescent="0.35">
      <c r="A14">
        <v>3</v>
      </c>
      <c r="B14">
        <v>4.3099999999999996</v>
      </c>
      <c r="C14" t="s">
        <v>24</v>
      </c>
      <c r="D14">
        <v>2.3472E-2</v>
      </c>
      <c r="E14" t="s">
        <v>15</v>
      </c>
      <c r="F14">
        <v>6.0141557783097897E-2</v>
      </c>
      <c r="G14">
        <v>6.0141557783097897E-2</v>
      </c>
    </row>
    <row r="15" spans="1:7" x14ac:dyDescent="0.35">
      <c r="A15">
        <v>3</v>
      </c>
      <c r="B15">
        <v>0.42</v>
      </c>
      <c r="C15" t="s">
        <v>25</v>
      </c>
      <c r="D15" s="1">
        <v>1.57E-6</v>
      </c>
      <c r="E15" t="s">
        <v>10</v>
      </c>
      <c r="F15">
        <v>5.8596300607632098E-3</v>
      </c>
      <c r="G15">
        <v>5.8596300607632202E-3</v>
      </c>
    </row>
    <row r="16" spans="1:7" x14ac:dyDescent="0.35">
      <c r="A16">
        <v>2</v>
      </c>
      <c r="B16">
        <v>0.7</v>
      </c>
      <c r="C16" t="s">
        <v>21</v>
      </c>
      <c r="D16">
        <v>1</v>
      </c>
      <c r="E16" t="s">
        <v>10</v>
      </c>
      <c r="F16">
        <v>9.7798066723628306E-3</v>
      </c>
      <c r="G16">
        <v>0</v>
      </c>
    </row>
    <row r="17" spans="1:7" x14ac:dyDescent="0.35">
      <c r="A17">
        <v>3</v>
      </c>
      <c r="B17">
        <v>0.61</v>
      </c>
      <c r="C17" t="s">
        <v>18</v>
      </c>
      <c r="D17">
        <v>3.8999999999999998E-3</v>
      </c>
      <c r="E17" t="s">
        <v>19</v>
      </c>
      <c r="F17">
        <v>8.5336242342309594E-3</v>
      </c>
      <c r="G17">
        <v>8.5336242342309594E-3</v>
      </c>
    </row>
    <row r="18" spans="1:7" x14ac:dyDescent="0.35">
      <c r="A18">
        <v>3</v>
      </c>
      <c r="B18" s="1">
        <v>8.9200000000000002E-2</v>
      </c>
      <c r="C18" t="s">
        <v>22</v>
      </c>
      <c r="D18">
        <v>1.2999999999999999E-2</v>
      </c>
      <c r="E18" t="s">
        <v>2</v>
      </c>
      <c r="F18">
        <v>1.24618243813186E-3</v>
      </c>
      <c r="G18">
        <v>1.24618243813186E-3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DAD3-B46F-4F34-9844-29035A2126CF}">
  <dimension ref="A1:G18"/>
  <sheetViews>
    <sheetView workbookViewId="0">
      <selection activeCell="G9" sqref="G9"/>
    </sheetView>
  </sheetViews>
  <sheetFormatPr defaultRowHeight="14.5" x14ac:dyDescent="0.35"/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29</v>
      </c>
      <c r="G1" t="s">
        <v>30</v>
      </c>
    </row>
    <row r="2" spans="1:7" x14ac:dyDescent="0.35">
      <c r="A2">
        <v>1</v>
      </c>
      <c r="B2" s="1">
        <v>100</v>
      </c>
      <c r="C2" t="s">
        <v>46</v>
      </c>
      <c r="D2">
        <v>1</v>
      </c>
      <c r="E2" t="s">
        <v>10</v>
      </c>
      <c r="F2">
        <v>0.22745835741854301</v>
      </c>
      <c r="G2">
        <v>0</v>
      </c>
    </row>
    <row r="3" spans="1:7" x14ac:dyDescent="0.35">
      <c r="A3">
        <v>2</v>
      </c>
      <c r="B3" s="1">
        <v>99.1</v>
      </c>
      <c r="C3" t="s">
        <v>47</v>
      </c>
      <c r="D3">
        <v>1</v>
      </c>
      <c r="E3" t="s">
        <v>10</v>
      </c>
      <c r="F3">
        <v>0.22549723042014899</v>
      </c>
      <c r="G3">
        <v>0</v>
      </c>
    </row>
    <row r="4" spans="1:7" x14ac:dyDescent="0.35">
      <c r="A4">
        <v>3</v>
      </c>
      <c r="B4" s="1">
        <v>90.2</v>
      </c>
      <c r="C4" t="s">
        <v>48</v>
      </c>
      <c r="D4">
        <v>1</v>
      </c>
      <c r="E4" t="s">
        <v>10</v>
      </c>
      <c r="F4">
        <v>0.20517727126452701</v>
      </c>
      <c r="G4">
        <v>0</v>
      </c>
    </row>
    <row r="5" spans="1:7" x14ac:dyDescent="0.35">
      <c r="A5">
        <v>4</v>
      </c>
      <c r="B5" s="1">
        <v>80.099999999999994</v>
      </c>
      <c r="C5" t="s">
        <v>49</v>
      </c>
      <c r="D5">
        <v>1.2999999999999999E-2</v>
      </c>
      <c r="E5" t="s">
        <v>2</v>
      </c>
      <c r="F5">
        <v>0.182114464761504</v>
      </c>
      <c r="G5" s="1">
        <v>2.5686211458430299E-4</v>
      </c>
    </row>
    <row r="6" spans="1:7" x14ac:dyDescent="0.35">
      <c r="A6">
        <v>4</v>
      </c>
      <c r="B6">
        <v>10</v>
      </c>
      <c r="C6" t="s">
        <v>52</v>
      </c>
      <c r="D6">
        <v>0.108</v>
      </c>
      <c r="E6" t="s">
        <v>15</v>
      </c>
      <c r="F6">
        <v>2.27414906893753E-2</v>
      </c>
      <c r="G6">
        <f>F6</f>
        <v>2.27414906893753E-2</v>
      </c>
    </row>
    <row r="7" spans="1:7" x14ac:dyDescent="0.35">
      <c r="A7">
        <v>4</v>
      </c>
      <c r="B7">
        <v>0.11</v>
      </c>
      <c r="C7" t="s">
        <v>51</v>
      </c>
      <c r="D7">
        <v>1.5599999999999999E-2</v>
      </c>
      <c r="E7" t="s">
        <v>19</v>
      </c>
      <c r="F7" s="1">
        <v>2.4399585718029199E-4</v>
      </c>
      <c r="G7" s="1">
        <v>2.43995857180302E-4</v>
      </c>
    </row>
    <row r="8" spans="1:7" x14ac:dyDescent="0.35">
      <c r="A8">
        <v>4</v>
      </c>
      <c r="B8" s="1">
        <v>3.4000000000000002E-2</v>
      </c>
      <c r="C8" t="s">
        <v>50</v>
      </c>
      <c r="D8">
        <v>3.0000000000000001E-3</v>
      </c>
      <c r="E8" t="s">
        <v>3</v>
      </c>
      <c r="F8" s="1">
        <v>7.7319971163153595E-5</v>
      </c>
      <c r="G8" s="1">
        <f>F8</f>
        <v>7.7319971163153595E-5</v>
      </c>
    </row>
    <row r="9" spans="1:7" x14ac:dyDescent="0.35">
      <c r="A9">
        <v>3</v>
      </c>
      <c r="B9">
        <v>6.72</v>
      </c>
      <c r="C9" t="s">
        <v>20</v>
      </c>
      <c r="D9">
        <v>0.35499999999999998</v>
      </c>
      <c r="E9" t="s">
        <v>2</v>
      </c>
      <c r="F9">
        <v>1.5288061761159299E-2</v>
      </c>
      <c r="G9">
        <v>1.5288061761159299E-2</v>
      </c>
    </row>
    <row r="10" spans="1:7" x14ac:dyDescent="0.35">
      <c r="A10">
        <v>3</v>
      </c>
      <c r="B10">
        <v>1.75</v>
      </c>
      <c r="C10" t="s">
        <v>17</v>
      </c>
      <c r="D10">
        <v>0.02</v>
      </c>
      <c r="E10" t="s">
        <v>2</v>
      </c>
      <c r="F10">
        <v>3.9776763330822201E-3</v>
      </c>
      <c r="G10">
        <v>3.9776763330825601E-3</v>
      </c>
    </row>
    <row r="11" spans="1:7" x14ac:dyDescent="0.35">
      <c r="A11">
        <v>3</v>
      </c>
      <c r="B11">
        <v>0.41</v>
      </c>
      <c r="C11" t="s">
        <v>14</v>
      </c>
      <c r="D11">
        <v>3.2399999999999998E-2</v>
      </c>
      <c r="E11" t="s">
        <v>15</v>
      </c>
      <c r="F11" s="1">
        <v>9.3957636428943902E-4</v>
      </c>
      <c r="G11" s="1">
        <v>9.3957636428957498E-4</v>
      </c>
    </row>
    <row r="12" spans="1:7" x14ac:dyDescent="0.35">
      <c r="A12">
        <v>3</v>
      </c>
      <c r="B12" s="1">
        <v>5.04E-2</v>
      </c>
      <c r="C12" t="s">
        <v>18</v>
      </c>
      <c r="D12">
        <v>1.0999999999999999E-2</v>
      </c>
      <c r="E12" t="s">
        <v>19</v>
      </c>
      <c r="F12" s="1">
        <v>1.14644696797238E-4</v>
      </c>
      <c r="G12" s="1">
        <v>1.1464469679723099E-4</v>
      </c>
    </row>
    <row r="13" spans="1:7" x14ac:dyDescent="0.35">
      <c r="A13">
        <v>2</v>
      </c>
      <c r="B13">
        <v>0.82</v>
      </c>
      <c r="C13" t="s">
        <v>23</v>
      </c>
      <c r="D13">
        <v>1</v>
      </c>
      <c r="E13" t="s">
        <v>10</v>
      </c>
      <c r="F13">
        <v>1.87273039256381E-3</v>
      </c>
      <c r="G13">
        <v>0</v>
      </c>
    </row>
    <row r="14" spans="1:7" x14ac:dyDescent="0.35">
      <c r="A14">
        <v>3</v>
      </c>
      <c r="B14">
        <v>0.74</v>
      </c>
      <c r="C14" t="s">
        <v>24</v>
      </c>
      <c r="D14">
        <v>2.3472E-2</v>
      </c>
      <c r="E14" t="s">
        <v>15</v>
      </c>
      <c r="F14">
        <v>1.6780677501663001E-3</v>
      </c>
      <c r="G14">
        <v>1.6780677501663499E-3</v>
      </c>
    </row>
    <row r="15" spans="1:7" x14ac:dyDescent="0.35">
      <c r="A15">
        <v>3</v>
      </c>
      <c r="B15" s="1">
        <v>8.5599999999999996E-2</v>
      </c>
      <c r="C15" t="s">
        <v>25</v>
      </c>
      <c r="D15" s="1">
        <v>1.57E-6</v>
      </c>
      <c r="E15" t="s">
        <v>10</v>
      </c>
      <c r="F15" s="1">
        <v>1.9466264239741601E-4</v>
      </c>
      <c r="G15" s="1">
        <v>1.9466264239740899E-4</v>
      </c>
    </row>
    <row r="16" spans="1:7" x14ac:dyDescent="0.35">
      <c r="A16">
        <v>2</v>
      </c>
      <c r="B16" s="1">
        <v>3.8899999999999997E-2</v>
      </c>
      <c r="C16" t="s">
        <v>21</v>
      </c>
      <c r="D16">
        <v>1</v>
      </c>
      <c r="E16" t="s">
        <v>10</v>
      </c>
      <c r="F16" s="1">
        <v>8.8396605830584306E-5</v>
      </c>
      <c r="G16">
        <v>0</v>
      </c>
    </row>
    <row r="17" spans="1:7" x14ac:dyDescent="0.35">
      <c r="A17">
        <v>3</v>
      </c>
      <c r="B17" s="1">
        <v>2.1000000000000001E-2</v>
      </c>
      <c r="C17" t="s">
        <v>22</v>
      </c>
      <c r="D17">
        <v>1.2999999999999999E-2</v>
      </c>
      <c r="E17" t="s">
        <v>2</v>
      </c>
      <c r="F17" s="1">
        <v>4.7749849693381302E-5</v>
      </c>
      <c r="G17" s="1">
        <v>4.7749849693383199E-5</v>
      </c>
    </row>
    <row r="18" spans="1:7" x14ac:dyDescent="0.35">
      <c r="A18">
        <v>3</v>
      </c>
      <c r="B18" s="1">
        <v>1.7899999999999999E-2</v>
      </c>
      <c r="C18" t="s">
        <v>18</v>
      </c>
      <c r="D18">
        <v>3.8999999999999998E-3</v>
      </c>
      <c r="E18" t="s">
        <v>19</v>
      </c>
      <c r="F18" s="1">
        <v>4.0646756137202802E-5</v>
      </c>
      <c r="G18" s="1">
        <v>4.0646756137200301E-5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4E51-A517-492E-AE8F-2E68C47B9C23}">
  <dimension ref="A1:G18"/>
  <sheetViews>
    <sheetView workbookViewId="0">
      <selection activeCell="G9" sqref="G9"/>
    </sheetView>
  </sheetViews>
  <sheetFormatPr defaultRowHeight="14.5" x14ac:dyDescent="0.35"/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33</v>
      </c>
      <c r="G1" t="s">
        <v>34</v>
      </c>
    </row>
    <row r="2" spans="1:7" x14ac:dyDescent="0.35">
      <c r="A2">
        <v>1</v>
      </c>
      <c r="B2" s="1">
        <v>100</v>
      </c>
      <c r="C2" t="s">
        <v>46</v>
      </c>
      <c r="D2">
        <v>1</v>
      </c>
      <c r="E2" t="s">
        <v>10</v>
      </c>
      <c r="F2">
        <v>6.8784207972426403E-2</v>
      </c>
      <c r="G2">
        <v>0</v>
      </c>
    </row>
    <row r="3" spans="1:7" x14ac:dyDescent="0.35">
      <c r="A3">
        <v>2</v>
      </c>
      <c r="B3" s="1">
        <v>41</v>
      </c>
      <c r="C3" t="s">
        <v>47</v>
      </c>
      <c r="D3">
        <v>1</v>
      </c>
      <c r="E3" t="s">
        <v>10</v>
      </c>
      <c r="F3">
        <v>2.8180524500324801E-2</v>
      </c>
      <c r="G3">
        <v>0</v>
      </c>
    </row>
    <row r="4" spans="1:7" x14ac:dyDescent="0.35">
      <c r="A4">
        <v>3</v>
      </c>
      <c r="B4" s="1">
        <v>37.6</v>
      </c>
      <c r="C4" t="s">
        <v>48</v>
      </c>
      <c r="D4">
        <v>1</v>
      </c>
      <c r="E4" t="s">
        <v>10</v>
      </c>
      <c r="F4">
        <v>2.5873160034257901E-2</v>
      </c>
      <c r="G4" s="1">
        <v>9.4049999999999996E-5</v>
      </c>
    </row>
    <row r="5" spans="1:7" x14ac:dyDescent="0.35">
      <c r="A5">
        <v>4</v>
      </c>
      <c r="B5" s="1">
        <v>34.799999999999997</v>
      </c>
      <c r="C5" t="s">
        <v>49</v>
      </c>
      <c r="D5">
        <v>1.2999999999999999E-2</v>
      </c>
      <c r="E5" t="s">
        <v>2</v>
      </c>
      <c r="F5">
        <v>2.3958113434569099E-2</v>
      </c>
      <c r="G5" s="1">
        <v>1.11421821460484E-5</v>
      </c>
    </row>
    <row r="6" spans="1:7" x14ac:dyDescent="0.35">
      <c r="A6">
        <v>4</v>
      </c>
      <c r="B6">
        <v>1.38</v>
      </c>
      <c r="C6" t="s">
        <v>52</v>
      </c>
      <c r="D6">
        <v>0.108</v>
      </c>
      <c r="E6" t="s">
        <v>15</v>
      </c>
      <c r="F6" s="1">
        <v>9.5020720060065697E-4</v>
      </c>
      <c r="G6" s="1">
        <f>F6</f>
        <v>9.5020720060065697E-4</v>
      </c>
    </row>
    <row r="7" spans="1:7" x14ac:dyDescent="0.35">
      <c r="A7">
        <v>4</v>
      </c>
      <c r="B7">
        <v>0.65</v>
      </c>
      <c r="C7" t="s">
        <v>50</v>
      </c>
      <c r="D7">
        <v>3.0000000000000001E-3</v>
      </c>
      <c r="E7" t="s">
        <v>3</v>
      </c>
      <c r="F7" s="1">
        <v>4.5052101479560702E-4</v>
      </c>
      <c r="G7" s="1">
        <v>8.3781375276629504E-5</v>
      </c>
    </row>
    <row r="8" spans="1:7" x14ac:dyDescent="0.35">
      <c r="A8">
        <v>4</v>
      </c>
      <c r="B8">
        <v>0.61</v>
      </c>
      <c r="C8" t="s">
        <v>51</v>
      </c>
      <c r="D8">
        <v>1.5599999999999999E-2</v>
      </c>
      <c r="E8" t="s">
        <v>19</v>
      </c>
      <c r="F8" s="1">
        <v>4.2026842563931699E-4</v>
      </c>
      <c r="G8" s="1">
        <v>4.2026842563931699E-4</v>
      </c>
    </row>
    <row r="9" spans="1:7" x14ac:dyDescent="0.35">
      <c r="A9">
        <v>3</v>
      </c>
      <c r="B9">
        <v>2.52</v>
      </c>
      <c r="C9" t="s">
        <v>17</v>
      </c>
      <c r="D9">
        <v>0.02</v>
      </c>
      <c r="E9" t="s">
        <v>2</v>
      </c>
      <c r="F9">
        <v>1.7364247381648199E-3</v>
      </c>
      <c r="G9">
        <v>1.7364247381648199E-3</v>
      </c>
    </row>
    <row r="10" spans="1:7" x14ac:dyDescent="0.35">
      <c r="A10">
        <v>3</v>
      </c>
      <c r="B10">
        <v>0.42</v>
      </c>
      <c r="C10" t="s">
        <v>18</v>
      </c>
      <c r="D10">
        <v>1.0999999999999999E-2</v>
      </c>
      <c r="E10" t="s">
        <v>19</v>
      </c>
      <c r="F10" s="1">
        <v>2.89617571994607E-4</v>
      </c>
      <c r="G10" s="1">
        <v>2.89617571994607E-4</v>
      </c>
    </row>
    <row r="11" spans="1:7" x14ac:dyDescent="0.35">
      <c r="A11">
        <v>3</v>
      </c>
      <c r="B11">
        <v>0.33</v>
      </c>
      <c r="C11" t="s">
        <v>14</v>
      </c>
      <c r="D11">
        <v>3.2399999999999998E-2</v>
      </c>
      <c r="E11" t="s">
        <v>15</v>
      </c>
      <c r="F11" s="1">
        <v>2.2980449145392301E-4</v>
      </c>
      <c r="G11" s="1">
        <v>2.29804491453922E-4</v>
      </c>
    </row>
    <row r="12" spans="1:7" x14ac:dyDescent="0.35">
      <c r="A12">
        <v>3</v>
      </c>
      <c r="B12" s="1">
        <v>7.4899999999999994E-2</v>
      </c>
      <c r="C12" t="s">
        <v>20</v>
      </c>
      <c r="D12">
        <v>0.35499999999999998</v>
      </c>
      <c r="E12" t="s">
        <v>2</v>
      </c>
      <c r="F12" s="1">
        <v>5.15175131937189E-5</v>
      </c>
      <c r="G12" s="1">
        <v>5.1517513193719001E-5</v>
      </c>
    </row>
    <row r="13" spans="1:7" x14ac:dyDescent="0.35">
      <c r="A13">
        <v>2</v>
      </c>
      <c r="B13">
        <v>0.38</v>
      </c>
      <c r="C13" t="s">
        <v>23</v>
      </c>
      <c r="D13">
        <v>1</v>
      </c>
      <c r="E13" t="s">
        <v>10</v>
      </c>
      <c r="F13" s="1">
        <v>2.64551256253115E-4</v>
      </c>
      <c r="G13">
        <v>0</v>
      </c>
    </row>
    <row r="14" spans="1:7" x14ac:dyDescent="0.35">
      <c r="A14">
        <v>3</v>
      </c>
      <c r="B14">
        <v>0.28000000000000003</v>
      </c>
      <c r="C14" t="s">
        <v>24</v>
      </c>
      <c r="D14">
        <v>2.3472E-2</v>
      </c>
      <c r="E14" t="s">
        <v>15</v>
      </c>
      <c r="F14" s="1">
        <v>1.89648931458047E-4</v>
      </c>
      <c r="G14" s="1">
        <v>1.89648931458046E-4</v>
      </c>
    </row>
    <row r="15" spans="1:7" x14ac:dyDescent="0.35">
      <c r="A15">
        <v>3</v>
      </c>
      <c r="B15">
        <v>0.11</v>
      </c>
      <c r="C15" t="s">
        <v>25</v>
      </c>
      <c r="D15" s="1">
        <v>1.57E-6</v>
      </c>
      <c r="E15" t="s">
        <v>10</v>
      </c>
      <c r="F15" s="1">
        <v>7.4902324795069104E-5</v>
      </c>
      <c r="G15" s="1">
        <v>7.4902324795068996E-5</v>
      </c>
    </row>
    <row r="16" spans="1:7" x14ac:dyDescent="0.35">
      <c r="A16">
        <v>2</v>
      </c>
      <c r="B16" s="1">
        <v>58.6</v>
      </c>
      <c r="C16" t="s">
        <v>21</v>
      </c>
      <c r="D16">
        <v>1</v>
      </c>
      <c r="E16" t="s">
        <v>10</v>
      </c>
      <c r="F16">
        <v>4.0339132215848297E-2</v>
      </c>
      <c r="G16">
        <v>0</v>
      </c>
    </row>
    <row r="17" spans="1:7" x14ac:dyDescent="0.35">
      <c r="A17">
        <v>3</v>
      </c>
      <c r="B17" s="1">
        <v>58.5</v>
      </c>
      <c r="C17" t="s">
        <v>22</v>
      </c>
      <c r="D17">
        <v>1.2999999999999999E-2</v>
      </c>
      <c r="E17" t="s">
        <v>2</v>
      </c>
      <c r="F17">
        <v>4.02364496221412E-2</v>
      </c>
      <c r="G17">
        <v>4.02364496221412E-2</v>
      </c>
    </row>
    <row r="18" spans="1:7" x14ac:dyDescent="0.35">
      <c r="A18">
        <v>3</v>
      </c>
      <c r="B18">
        <v>0.15</v>
      </c>
      <c r="C18" t="s">
        <v>18</v>
      </c>
      <c r="D18">
        <v>3.8999999999999998E-3</v>
      </c>
      <c r="E18" t="s">
        <v>19</v>
      </c>
      <c r="F18" s="1">
        <v>1.02682593707179E-4</v>
      </c>
      <c r="G18" s="1">
        <v>1.02682593707179E-4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F3AB-F2AF-4C91-9ADB-D36AF9181A2C}">
  <dimension ref="A1:G18"/>
  <sheetViews>
    <sheetView workbookViewId="0">
      <selection activeCell="G9" sqref="G9"/>
    </sheetView>
  </sheetViews>
  <sheetFormatPr defaultRowHeight="14.5" x14ac:dyDescent="0.35"/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31</v>
      </c>
      <c r="G1" t="s">
        <v>32</v>
      </c>
    </row>
    <row r="2" spans="1:7" x14ac:dyDescent="0.35">
      <c r="A2">
        <v>1</v>
      </c>
      <c r="B2" s="1">
        <v>100</v>
      </c>
      <c r="C2" t="s">
        <v>46</v>
      </c>
      <c r="D2">
        <v>1</v>
      </c>
      <c r="E2" t="s">
        <v>10</v>
      </c>
      <c r="F2" s="1">
        <v>3.7784331573595401E-7</v>
      </c>
      <c r="G2">
        <v>0</v>
      </c>
    </row>
    <row r="3" spans="1:7" x14ac:dyDescent="0.35">
      <c r="A3">
        <v>2</v>
      </c>
      <c r="B3" s="1">
        <v>95.3</v>
      </c>
      <c r="C3" t="s">
        <v>47</v>
      </c>
      <c r="D3">
        <v>1</v>
      </c>
      <c r="E3" t="s">
        <v>10</v>
      </c>
      <c r="F3" s="1">
        <v>3.60252910343934E-7</v>
      </c>
      <c r="G3">
        <v>0</v>
      </c>
    </row>
    <row r="4" spans="1:7" x14ac:dyDescent="0.35">
      <c r="A4">
        <v>3</v>
      </c>
      <c r="B4" s="1">
        <v>91.9</v>
      </c>
      <c r="C4" t="s">
        <v>48</v>
      </c>
      <c r="D4">
        <v>1</v>
      </c>
      <c r="E4" t="s">
        <v>10</v>
      </c>
      <c r="F4" s="1">
        <v>3.47336787027009E-7</v>
      </c>
      <c r="G4">
        <v>0</v>
      </c>
    </row>
    <row r="5" spans="1:7" x14ac:dyDescent="0.35">
      <c r="A5">
        <v>4</v>
      </c>
      <c r="B5" s="1">
        <v>91</v>
      </c>
      <c r="C5" t="s">
        <v>49</v>
      </c>
      <c r="D5">
        <v>1.2999999999999999E-2</v>
      </c>
      <c r="E5" t="s">
        <v>2</v>
      </c>
      <c r="F5" s="1">
        <v>3.4387489476622901E-7</v>
      </c>
      <c r="G5" s="1">
        <v>6.9939964055528702E-9</v>
      </c>
    </row>
    <row r="6" spans="1:7" x14ac:dyDescent="0.35">
      <c r="A6">
        <v>4</v>
      </c>
      <c r="B6">
        <v>0.46</v>
      </c>
      <c r="C6" t="s">
        <v>51</v>
      </c>
      <c r="D6">
        <v>1.5599999999999999E-2</v>
      </c>
      <c r="E6" t="s">
        <v>19</v>
      </c>
      <c r="F6" s="1">
        <v>1.7225873308074499E-9</v>
      </c>
      <c r="G6" s="1">
        <v>1.7225873308074499E-9</v>
      </c>
    </row>
    <row r="7" spans="1:7" x14ac:dyDescent="0.35">
      <c r="A7">
        <v>4</v>
      </c>
      <c r="B7">
        <v>0.37</v>
      </c>
      <c r="C7" t="s">
        <v>50</v>
      </c>
      <c r="D7">
        <v>3.0000000000000001E-3</v>
      </c>
      <c r="E7" t="s">
        <v>3</v>
      </c>
      <c r="F7" s="1">
        <v>1.40378855987297E-9</v>
      </c>
      <c r="G7" s="1">
        <v>3.7546187771095898E-10</v>
      </c>
    </row>
    <row r="8" spans="1:7" x14ac:dyDescent="0.35">
      <c r="A8">
        <v>4</v>
      </c>
      <c r="B8" s="1">
        <v>8.8800000000000004E-2</v>
      </c>
      <c r="C8" t="s">
        <v>52</v>
      </c>
      <c r="D8">
        <v>0.108</v>
      </c>
      <c r="E8" t="s">
        <v>15</v>
      </c>
      <c r="F8" s="1">
        <v>3.3551642989081099E-10</v>
      </c>
      <c r="G8" s="1">
        <f>F8</f>
        <v>3.3551642989081099E-10</v>
      </c>
    </row>
    <row r="9" spans="1:7" x14ac:dyDescent="0.35">
      <c r="A9">
        <v>3</v>
      </c>
      <c r="B9">
        <v>2.81</v>
      </c>
      <c r="C9" t="s">
        <v>17</v>
      </c>
      <c r="D9">
        <v>0.02</v>
      </c>
      <c r="E9" t="s">
        <v>2</v>
      </c>
      <c r="F9" s="1">
        <v>1.06034882120916E-8</v>
      </c>
      <c r="G9" s="1">
        <v>1.06034882120916E-8</v>
      </c>
    </row>
    <row r="10" spans="1:7" x14ac:dyDescent="0.35">
      <c r="A10">
        <v>3</v>
      </c>
      <c r="B10">
        <v>0.3</v>
      </c>
      <c r="C10" t="s">
        <v>18</v>
      </c>
      <c r="D10">
        <v>1.0999999999999999E-2</v>
      </c>
      <c r="E10" t="s">
        <v>19</v>
      </c>
      <c r="F10" s="1">
        <v>1.1296495861309801E-9</v>
      </c>
      <c r="G10" s="1">
        <v>1.1296495861309801E-9</v>
      </c>
    </row>
    <row r="11" spans="1:7" x14ac:dyDescent="0.35">
      <c r="A11">
        <v>3</v>
      </c>
      <c r="B11">
        <v>0.17</v>
      </c>
      <c r="C11" t="s">
        <v>20</v>
      </c>
      <c r="D11">
        <v>0.35499999999999998</v>
      </c>
      <c r="E11" t="s">
        <v>2</v>
      </c>
      <c r="F11" s="1">
        <v>6.2899992448163804E-10</v>
      </c>
      <c r="G11" s="1">
        <v>6.2899992448163804E-10</v>
      </c>
    </row>
    <row r="12" spans="1:7" x14ac:dyDescent="0.35">
      <c r="A12">
        <v>3</v>
      </c>
      <c r="B12">
        <v>0.15</v>
      </c>
      <c r="C12" t="s">
        <v>14</v>
      </c>
      <c r="D12">
        <v>3.2399999999999998E-2</v>
      </c>
      <c r="E12" t="s">
        <v>15</v>
      </c>
      <c r="F12" s="1">
        <v>5.5398559390590598E-10</v>
      </c>
      <c r="G12" s="1">
        <v>5.5398559390590598E-10</v>
      </c>
    </row>
    <row r="13" spans="1:7" x14ac:dyDescent="0.35">
      <c r="A13">
        <v>2</v>
      </c>
      <c r="B13">
        <v>0.46</v>
      </c>
      <c r="C13" t="s">
        <v>23</v>
      </c>
      <c r="D13">
        <v>1</v>
      </c>
      <c r="E13" t="s">
        <v>10</v>
      </c>
      <c r="F13" s="1">
        <v>1.72032261793899E-9</v>
      </c>
      <c r="G13">
        <v>0</v>
      </c>
    </row>
    <row r="14" spans="1:7" x14ac:dyDescent="0.35">
      <c r="A14">
        <v>3</v>
      </c>
      <c r="B14">
        <v>0.24</v>
      </c>
      <c r="C14" t="s">
        <v>25</v>
      </c>
      <c r="D14" s="1">
        <v>1.57E-6</v>
      </c>
      <c r="E14" t="s">
        <v>10</v>
      </c>
      <c r="F14" s="1">
        <v>8.9833364115412605E-10</v>
      </c>
      <c r="G14" s="1">
        <v>8.9833364115412501E-10</v>
      </c>
    </row>
    <row r="15" spans="1:7" x14ac:dyDescent="0.35">
      <c r="A15">
        <v>3</v>
      </c>
      <c r="B15">
        <v>0.22</v>
      </c>
      <c r="C15" t="s">
        <v>24</v>
      </c>
      <c r="D15">
        <v>2.3472E-2</v>
      </c>
      <c r="E15" t="s">
        <v>15</v>
      </c>
      <c r="F15" s="1">
        <v>8.2198897678486805E-10</v>
      </c>
      <c r="G15" s="1">
        <v>8.2198897678486805E-10</v>
      </c>
    </row>
    <row r="16" spans="1:7" x14ac:dyDescent="0.35">
      <c r="A16">
        <v>2</v>
      </c>
      <c r="B16">
        <v>4.2</v>
      </c>
      <c r="C16" t="s">
        <v>21</v>
      </c>
      <c r="D16">
        <v>1</v>
      </c>
      <c r="E16" t="s">
        <v>10</v>
      </c>
      <c r="F16" s="1">
        <v>1.5870082774081701E-8</v>
      </c>
      <c r="G16">
        <v>0</v>
      </c>
    </row>
    <row r="17" spans="1:7" x14ac:dyDescent="0.35">
      <c r="A17">
        <v>3</v>
      </c>
      <c r="B17">
        <v>4.09</v>
      </c>
      <c r="C17" t="s">
        <v>22</v>
      </c>
      <c r="D17">
        <v>1.2999999999999999E-2</v>
      </c>
      <c r="E17" t="s">
        <v>2</v>
      </c>
      <c r="F17" s="1">
        <v>1.54695706480898E-8</v>
      </c>
      <c r="G17" s="1">
        <v>1.54695706480898E-8</v>
      </c>
    </row>
    <row r="18" spans="1:7" x14ac:dyDescent="0.35">
      <c r="A18">
        <v>3</v>
      </c>
      <c r="B18">
        <v>0.11</v>
      </c>
      <c r="C18" t="s">
        <v>18</v>
      </c>
      <c r="D18">
        <v>3.8999999999999998E-3</v>
      </c>
      <c r="E18" t="s">
        <v>19</v>
      </c>
      <c r="F18" s="1">
        <v>4.0051212599189399E-10</v>
      </c>
      <c r="G18" s="1">
        <v>4.0051212599189399E-10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8E78-4C9F-4ACF-8081-E66D64E73781}">
  <dimension ref="A1:G24"/>
  <sheetViews>
    <sheetView workbookViewId="0">
      <selection activeCell="C21" sqref="C21:G24"/>
    </sheetView>
  </sheetViews>
  <sheetFormatPr defaultRowHeight="14.5" x14ac:dyDescent="0.35"/>
  <cols>
    <col min="2" max="2" width="37.26953125" customWidth="1"/>
    <col min="3" max="3" width="12" bestFit="1" customWidth="1"/>
  </cols>
  <sheetData>
    <row r="1" spans="1:7" x14ac:dyDescent="0.35">
      <c r="A1" t="s">
        <v>53</v>
      </c>
      <c r="B1" t="s">
        <v>5</v>
      </c>
      <c r="C1" t="s">
        <v>1</v>
      </c>
      <c r="D1" t="s">
        <v>54</v>
      </c>
      <c r="E1" t="s">
        <v>55</v>
      </c>
      <c r="F1" t="s">
        <v>56</v>
      </c>
      <c r="G1" t="s">
        <v>57</v>
      </c>
    </row>
    <row r="2" spans="1:7" x14ac:dyDescent="0.35">
      <c r="A2">
        <v>1</v>
      </c>
      <c r="B2" t="s">
        <v>46</v>
      </c>
      <c r="C2">
        <f>QC_CO2!$F2</f>
        <v>0.137395025283751</v>
      </c>
      <c r="D2">
        <f>QC_FNEU!$F2</f>
        <v>1.3962996895225199</v>
      </c>
      <c r="E2">
        <f>QC_water!$F2</f>
        <v>0.22745835741854301</v>
      </c>
      <c r="F2">
        <f>QC_EQ!$F2</f>
        <v>6.8784207972426403E-2</v>
      </c>
      <c r="G2" s="1">
        <f>QC_HH!$F2</f>
        <v>3.7784331573595401E-7</v>
      </c>
    </row>
    <row r="3" spans="1:7" x14ac:dyDescent="0.35">
      <c r="A3">
        <v>2</v>
      </c>
      <c r="B3" t="s">
        <v>47</v>
      </c>
      <c r="C3">
        <f>QC_CO2!$F3</f>
        <v>0.12305640344827801</v>
      </c>
      <c r="D3">
        <f>QC_FNEU!$F3</f>
        <v>1.3205186950062999</v>
      </c>
      <c r="E3">
        <f>QC_water!$F3</f>
        <v>0.22549723042014899</v>
      </c>
      <c r="F3">
        <f>QC_EQ!$F3</f>
        <v>2.8180524500324801E-2</v>
      </c>
      <c r="G3" s="1">
        <f>QC_HH!$F3</f>
        <v>3.60252910343934E-7</v>
      </c>
    </row>
    <row r="4" spans="1:7" x14ac:dyDescent="0.35">
      <c r="A4">
        <v>3</v>
      </c>
      <c r="B4" t="s">
        <v>48</v>
      </c>
      <c r="C4">
        <f>QC_CO2!$F4</f>
        <v>0.101340106269234</v>
      </c>
      <c r="D4">
        <f>QC_FNEU!$F4</f>
        <v>1.0499412761922999</v>
      </c>
      <c r="E4">
        <f>QC_water!$F4</f>
        <v>0.20517727126452701</v>
      </c>
      <c r="F4">
        <f>QC_EQ!$F4</f>
        <v>2.5873160034257901E-2</v>
      </c>
      <c r="G4" s="1">
        <f>QC_HH!$F4</f>
        <v>3.47336787027009E-7</v>
      </c>
    </row>
    <row r="5" spans="1:7" x14ac:dyDescent="0.35">
      <c r="A5">
        <v>4</v>
      </c>
      <c r="B5" t="s">
        <v>49</v>
      </c>
      <c r="C5">
        <f>QC_CO2!$F5</f>
        <v>9.1398433391026407E-2</v>
      </c>
      <c r="D5">
        <f>QC_FNEU!$F5</f>
        <v>0.87319452085255</v>
      </c>
      <c r="E5">
        <f>QC_water!$F5</f>
        <v>0.182114464761504</v>
      </c>
      <c r="F5">
        <f>QC_EQ!$F5</f>
        <v>2.3958113434569099E-2</v>
      </c>
      <c r="G5" s="1">
        <f>QC_HH!$F5</f>
        <v>3.4387489476622901E-7</v>
      </c>
    </row>
    <row r="6" spans="1:7" x14ac:dyDescent="0.35">
      <c r="A6">
        <v>4</v>
      </c>
      <c r="B6" t="s">
        <v>51</v>
      </c>
      <c r="C6">
        <f>QC_CO2!$F6</f>
        <v>2.4582880829618799E-3</v>
      </c>
      <c r="D6">
        <f>QC_FNEU!$F6</f>
        <v>0.149236669828861</v>
      </c>
      <c r="E6">
        <f>QC_water!$F6</f>
        <v>2.27414906893753E-2</v>
      </c>
      <c r="F6">
        <f>QC_EQ!$F6</f>
        <v>9.5020720060065697E-4</v>
      </c>
      <c r="G6" s="1">
        <f>QC_HH!$F6</f>
        <v>1.7225873308074499E-9</v>
      </c>
    </row>
    <row r="7" spans="1:7" x14ac:dyDescent="0.35">
      <c r="A7">
        <v>4</v>
      </c>
      <c r="B7" t="s">
        <v>50</v>
      </c>
      <c r="C7">
        <f>QC_CO2!$F7</f>
        <v>1.55181445089007E-3</v>
      </c>
      <c r="D7">
        <f>QC_FNEU!$F7</f>
        <v>2.5194249890343901E-2</v>
      </c>
      <c r="E7">
        <f>QC_water!$F7</f>
        <v>2.4399585718029199E-4</v>
      </c>
      <c r="F7">
        <f>QC_EQ!$F7</f>
        <v>4.5052101479560702E-4</v>
      </c>
      <c r="G7" s="1">
        <f>QC_HH!$F7</f>
        <v>1.40378855987297E-9</v>
      </c>
    </row>
    <row r="8" spans="1:7" x14ac:dyDescent="0.35">
      <c r="A8">
        <v>4</v>
      </c>
      <c r="B8" t="s">
        <v>52</v>
      </c>
      <c r="C8">
        <f>QC_CO2!$F8</f>
        <v>2.31570364103241E-4</v>
      </c>
      <c r="D8">
        <f>QC_FNEU!$F8</f>
        <v>2.3158359296707601E-3</v>
      </c>
      <c r="E8">
        <f>QC_water!$F8</f>
        <v>7.7319971163153595E-5</v>
      </c>
      <c r="F8">
        <f>QC_EQ!$F8</f>
        <v>4.2026842563931699E-4</v>
      </c>
      <c r="G8" s="1">
        <f>QC_HH!$F8</f>
        <v>3.3551642989081099E-10</v>
      </c>
    </row>
    <row r="9" spans="1:7" x14ac:dyDescent="0.35">
      <c r="A9">
        <v>3</v>
      </c>
      <c r="B9" t="s">
        <v>17</v>
      </c>
      <c r="C9">
        <f>QC_CO2!$F9</f>
        <v>1.7565896905681399E-2</v>
      </c>
      <c r="D9">
        <f>QC_FNEU!$F9</f>
        <v>0.164960518366812</v>
      </c>
      <c r="E9">
        <f>QC_water!$F9</f>
        <v>1.5288061761159299E-2</v>
      </c>
      <c r="F9">
        <f>QC_EQ!$F9</f>
        <v>1.7364247381648199E-3</v>
      </c>
      <c r="G9" s="1">
        <f>QC_HH!$F9</f>
        <v>1.06034882120916E-8</v>
      </c>
    </row>
    <row r="10" spans="1:7" x14ac:dyDescent="0.35">
      <c r="A10">
        <v>3</v>
      </c>
      <c r="B10" t="s">
        <v>18</v>
      </c>
      <c r="C10">
        <f>QC_CO2!$F10</f>
        <v>2.2699946035713799E-3</v>
      </c>
      <c r="D10">
        <f>QC_FNEU!$F10</f>
        <v>7.5962494795993402E-2</v>
      </c>
      <c r="E10">
        <f>QC_water!$F10</f>
        <v>3.9776763330822201E-3</v>
      </c>
      <c r="F10">
        <f>QC_EQ!$F10</f>
        <v>2.89617571994607E-4</v>
      </c>
      <c r="G10" s="1">
        <f>QC_HH!$F10</f>
        <v>1.1296495861309801E-9</v>
      </c>
    </row>
    <row r="11" spans="1:7" x14ac:dyDescent="0.35">
      <c r="A11">
        <v>3</v>
      </c>
      <c r="B11" t="s">
        <v>20</v>
      </c>
      <c r="C11">
        <f>QC_CO2!$F11</f>
        <v>1.49700540472228E-3</v>
      </c>
      <c r="D11">
        <f>QC_FNEU!$F11</f>
        <v>2.40691965580873E-2</v>
      </c>
      <c r="E11">
        <f>QC_water!$F11</f>
        <v>9.3957636428943902E-4</v>
      </c>
      <c r="F11">
        <f>QC_EQ!$F11</f>
        <v>2.2980449145392301E-4</v>
      </c>
      <c r="G11" s="1">
        <f>QC_HH!$F11</f>
        <v>6.2899992448163804E-10</v>
      </c>
    </row>
    <row r="12" spans="1:7" x14ac:dyDescent="0.35">
      <c r="A12">
        <v>3</v>
      </c>
      <c r="B12" t="s">
        <v>14</v>
      </c>
      <c r="C12">
        <f>QC_CO2!$F12</f>
        <v>3.8340026538898699E-4</v>
      </c>
      <c r="D12">
        <f>QC_FNEU!$F12</f>
        <v>5.5852090871756598E-3</v>
      </c>
      <c r="E12">
        <f>QC_water!$F12</f>
        <v>1.14644696797238E-4</v>
      </c>
      <c r="F12">
        <f>QC_EQ!$F12</f>
        <v>5.15175131937189E-5</v>
      </c>
      <c r="G12" s="1">
        <f>QC_HH!$F12</f>
        <v>5.5398559390590598E-10</v>
      </c>
    </row>
    <row r="13" spans="1:7" x14ac:dyDescent="0.35">
      <c r="A13">
        <v>2</v>
      </c>
      <c r="B13" t="s">
        <v>23</v>
      </c>
      <c r="C13">
        <f>QC_CO2!$F13</f>
        <v>2.0905709606089799E-3</v>
      </c>
      <c r="D13">
        <f>QC_FNEU!$F13</f>
        <v>6.6001187843861095E-2</v>
      </c>
      <c r="E13">
        <f>QC_water!$F13</f>
        <v>1.87273039256381E-3</v>
      </c>
      <c r="F13">
        <f>QC_EQ!$F13</f>
        <v>2.64551256253115E-4</v>
      </c>
      <c r="G13" s="1">
        <f>QC_HH!$F13</f>
        <v>1.72032261793899E-9</v>
      </c>
    </row>
    <row r="14" spans="1:7" x14ac:dyDescent="0.35">
      <c r="A14">
        <v>3</v>
      </c>
      <c r="B14" t="s">
        <v>25</v>
      </c>
      <c r="C14">
        <f>QC_CO2!$F14</f>
        <v>1.65827037624607E-3</v>
      </c>
      <c r="D14">
        <f>QC_FNEU!$F14</f>
        <v>6.0141557783097897E-2</v>
      </c>
      <c r="E14">
        <f>QC_water!$F14</f>
        <v>1.6780677501663001E-3</v>
      </c>
      <c r="F14">
        <f>QC_EQ!$F14</f>
        <v>1.89648931458047E-4</v>
      </c>
      <c r="G14" s="1">
        <f>QC_HH!$F14</f>
        <v>8.9833364115412605E-10</v>
      </c>
    </row>
    <row r="15" spans="1:7" x14ac:dyDescent="0.35">
      <c r="A15">
        <v>3</v>
      </c>
      <c r="B15" t="s">
        <v>24</v>
      </c>
      <c r="C15">
        <f>QC_CO2!$F15</f>
        <v>4.32300584362903E-4</v>
      </c>
      <c r="D15">
        <f>QC_FNEU!$F15</f>
        <v>5.8596300607632098E-3</v>
      </c>
      <c r="E15">
        <f>QC_water!$F15</f>
        <v>1.9466264239741601E-4</v>
      </c>
      <c r="F15">
        <f>QC_EQ!$F15</f>
        <v>7.4902324795069104E-5</v>
      </c>
      <c r="G15" s="1">
        <f>QC_HH!$F15</f>
        <v>8.2198897678486805E-10</v>
      </c>
    </row>
    <row r="16" spans="1:7" x14ac:dyDescent="0.35">
      <c r="A16">
        <v>2</v>
      </c>
      <c r="B16" t="s">
        <v>21</v>
      </c>
      <c r="C16">
        <f>QC_CO2!$F16</f>
        <v>1.22480508748637E-2</v>
      </c>
      <c r="D16">
        <f>QC_FNEU!$F16</f>
        <v>9.7798066723628306E-3</v>
      </c>
      <c r="E16">
        <f>QC_water!$F16</f>
        <v>8.8396605830584306E-5</v>
      </c>
      <c r="F16">
        <f>QC_EQ!$F16</f>
        <v>4.0339132215848297E-2</v>
      </c>
      <c r="G16" s="1">
        <f>QC_HH!$F16</f>
        <v>1.5870082774081701E-8</v>
      </c>
    </row>
    <row r="17" spans="1:7" x14ac:dyDescent="0.35">
      <c r="A17">
        <v>3</v>
      </c>
      <c r="B17" t="s">
        <v>22</v>
      </c>
      <c r="C17">
        <f>QC_CO2!$F17</f>
        <v>1.1717294413189401E-2</v>
      </c>
      <c r="D17">
        <f>QC_FNEU!$F17</f>
        <v>8.5336242342309594E-3</v>
      </c>
      <c r="E17">
        <f>QC_water!$F17</f>
        <v>4.7749849693381302E-5</v>
      </c>
      <c r="F17">
        <f>QC_EQ!$F17</f>
        <v>4.02364496221412E-2</v>
      </c>
      <c r="G17" s="1">
        <f>QC_HH!$F17</f>
        <v>1.54695706480898E-8</v>
      </c>
    </row>
    <row r="18" spans="1:7" x14ac:dyDescent="0.35">
      <c r="A18">
        <v>3</v>
      </c>
      <c r="B18" t="s">
        <v>18</v>
      </c>
      <c r="C18">
        <f>QC_CO2!$F18</f>
        <v>5.3075646167426399E-4</v>
      </c>
      <c r="D18">
        <f>QC_FNEU!$F18</f>
        <v>1.24618243813186E-3</v>
      </c>
      <c r="E18">
        <f>QC_water!$F18</f>
        <v>4.0646756137202802E-5</v>
      </c>
      <c r="F18">
        <f>QC_EQ!$F18</f>
        <v>1.02682593707179E-4</v>
      </c>
      <c r="G18" s="1">
        <f>QC_HH!$F18</f>
        <v>4.0051212599189399E-10</v>
      </c>
    </row>
    <row r="20" spans="1:7" x14ac:dyDescent="0.35">
      <c r="B20" t="s">
        <v>58</v>
      </c>
      <c r="C20" t="s">
        <v>1</v>
      </c>
      <c r="D20" t="s">
        <v>54</v>
      </c>
      <c r="E20" t="s">
        <v>55</v>
      </c>
      <c r="F20" t="s">
        <v>56</v>
      </c>
      <c r="G20" t="s">
        <v>57</v>
      </c>
    </row>
    <row r="21" spans="1:7" x14ac:dyDescent="0.35">
      <c r="A21">
        <v>2</v>
      </c>
      <c r="B21" t="s">
        <v>11</v>
      </c>
      <c r="C21">
        <f>C3-C6-C10</f>
        <v>0.11832812076174475</v>
      </c>
      <c r="D21">
        <f t="shared" ref="D21:G21" si="0">D3-D6-D10</f>
        <v>1.0953195303814456</v>
      </c>
      <c r="E21">
        <f t="shared" si="0"/>
        <v>0.19877806339769147</v>
      </c>
      <c r="F21">
        <f t="shared" si="0"/>
        <v>2.6940699727729538E-2</v>
      </c>
      <c r="G21">
        <f t="shared" si="0"/>
        <v>3.5740067342699557E-7</v>
      </c>
    </row>
    <row r="22" spans="1:7" x14ac:dyDescent="0.35">
      <c r="A22">
        <v>2</v>
      </c>
      <c r="B22" t="s">
        <v>23</v>
      </c>
      <c r="C22">
        <f>C13</f>
        <v>2.0905709606089799E-3</v>
      </c>
      <c r="D22">
        <f t="shared" ref="D22:G22" si="1">D13</f>
        <v>6.6001187843861095E-2</v>
      </c>
      <c r="E22">
        <f t="shared" si="1"/>
        <v>1.87273039256381E-3</v>
      </c>
      <c r="F22">
        <f t="shared" si="1"/>
        <v>2.64551256253115E-4</v>
      </c>
      <c r="G22">
        <f t="shared" si="1"/>
        <v>1.72032261793899E-9</v>
      </c>
    </row>
    <row r="23" spans="1:7" x14ac:dyDescent="0.35">
      <c r="A23">
        <v>2</v>
      </c>
      <c r="B23" t="s">
        <v>21</v>
      </c>
      <c r="C23">
        <f>C17</f>
        <v>1.1717294413189401E-2</v>
      </c>
      <c r="D23">
        <f t="shared" ref="D23:G23" si="2">D17</f>
        <v>8.5336242342309594E-3</v>
      </c>
      <c r="E23">
        <f t="shared" si="2"/>
        <v>4.7749849693381302E-5</v>
      </c>
      <c r="F23">
        <f t="shared" si="2"/>
        <v>4.02364496221412E-2</v>
      </c>
      <c r="G23">
        <f t="shared" si="2"/>
        <v>1.54695706480898E-8</v>
      </c>
    </row>
    <row r="24" spans="1:7" x14ac:dyDescent="0.35">
      <c r="A24">
        <v>2</v>
      </c>
      <c r="B24" t="s">
        <v>26</v>
      </c>
      <c r="C24">
        <f>C18+C10+C6</f>
        <v>5.2590391482075236E-3</v>
      </c>
      <c r="D24">
        <f t="shared" ref="D24:G24" si="3">D18+D10+D6</f>
        <v>0.22644534706298625</v>
      </c>
      <c r="E24">
        <f t="shared" si="3"/>
        <v>2.6759813778594724E-2</v>
      </c>
      <c r="F24">
        <f t="shared" si="3"/>
        <v>1.342507366302443E-3</v>
      </c>
      <c r="G24">
        <f t="shared" si="3"/>
        <v>3.2527490429303239E-9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D9E9-E7EB-4779-8562-B6A1138B4CE0}">
  <dimension ref="A1:F11"/>
  <sheetViews>
    <sheetView workbookViewId="0">
      <selection activeCell="B2" sqref="B2"/>
    </sheetView>
  </sheetViews>
  <sheetFormatPr defaultRowHeight="14.5" x14ac:dyDescent="0.35"/>
  <cols>
    <col min="2" max="2" width="12" bestFit="1" customWidth="1"/>
    <col min="3" max="3" width="10" bestFit="1" customWidth="1"/>
  </cols>
  <sheetData>
    <row r="1" spans="1:6" x14ac:dyDescent="0.35">
      <c r="B1" t="s">
        <v>1</v>
      </c>
      <c r="C1" t="s">
        <v>54</v>
      </c>
      <c r="D1" t="s">
        <v>55</v>
      </c>
      <c r="E1" t="s">
        <v>56</v>
      </c>
      <c r="F1" t="s">
        <v>57</v>
      </c>
    </row>
    <row r="2" spans="1:6" x14ac:dyDescent="0.35">
      <c r="A2" t="s">
        <v>43</v>
      </c>
      <c r="B2">
        <f>SUM('Q3.1 US results'!C2:C17)</f>
        <v>0.77402051981699138</v>
      </c>
      <c r="C2">
        <f>SUM('Q3.1 US results'!D2:D17)</f>
        <v>8.6191851800653847</v>
      </c>
      <c r="D2">
        <f>SUM('Q3.1 US results'!E2:E17)</f>
        <v>0.59540298789947887</v>
      </c>
      <c r="E2">
        <f>SUM('Q3.1 US results'!F2:F17)</f>
        <v>0.2353062314946513</v>
      </c>
      <c r="F2">
        <f>SUM('Q3.1 US results'!G2:G17)</f>
        <v>1.7210148685042968E-6</v>
      </c>
    </row>
    <row r="3" spans="1:6" x14ac:dyDescent="0.35">
      <c r="A3" t="s">
        <v>44</v>
      </c>
      <c r="B3">
        <f>SUM('Q4 China results'!C2:C18)</f>
        <v>1.4570253488011575</v>
      </c>
      <c r="C3">
        <f>SUM('Q4 China results'!D2:D18)</f>
        <v>13.867897584980602</v>
      </c>
      <c r="D3">
        <f>SUM('Q4 China results'!E2:E18)</f>
        <v>0.20031231370450539</v>
      </c>
      <c r="E3">
        <f>SUM('Q4 China results'!F2:F18)</f>
        <v>0.37138612452182546</v>
      </c>
      <c r="F3">
        <f>SUM('Q4 China results'!G2:G18)</f>
        <v>2.3715906396580352E-6</v>
      </c>
    </row>
    <row r="4" spans="1:6" x14ac:dyDescent="0.35">
      <c r="A4" s="2" t="s">
        <v>45</v>
      </c>
      <c r="B4" s="2">
        <f>SUM('Q4 QC results'!C2:C18)</f>
        <v>0.50782518214055394</v>
      </c>
      <c r="C4" s="2">
        <f>SUM('Q4 QC results'!D2:D18)</f>
        <v>5.2388403450630632</v>
      </c>
      <c r="D4" s="2">
        <f>SUM('Q4 QC results'!E2:E18)</f>
        <v>0.88755234353455859</v>
      </c>
      <c r="E4" s="2">
        <f>SUM('Q4 QC results'!F2:F18)</f>
        <v>0.23213173384162378</v>
      </c>
      <c r="F4" s="2">
        <f>SUM('Q4 QC results'!G2:G18)</f>
        <v>1.4808667342943485E-6</v>
      </c>
    </row>
    <row r="5" spans="1:6" x14ac:dyDescent="0.35">
      <c r="A5" t="s">
        <v>68</v>
      </c>
      <c r="B5">
        <f>MAX(B2:B4)</f>
        <v>1.4570253488011575</v>
      </c>
      <c r="C5">
        <f t="shared" ref="C5:F5" si="0">MAX(C2:C4)</f>
        <v>13.867897584980602</v>
      </c>
      <c r="D5">
        <f t="shared" si="0"/>
        <v>0.88755234353455859</v>
      </c>
      <c r="E5">
        <f t="shared" si="0"/>
        <v>0.37138612452182546</v>
      </c>
      <c r="F5">
        <f t="shared" si="0"/>
        <v>2.3715906396580352E-6</v>
      </c>
    </row>
    <row r="8" spans="1:6" x14ac:dyDescent="0.35">
      <c r="A8" t="s">
        <v>67</v>
      </c>
      <c r="B8" t="s">
        <v>1</v>
      </c>
      <c r="C8" t="s">
        <v>54</v>
      </c>
      <c r="D8" t="s">
        <v>55</v>
      </c>
      <c r="E8" t="s">
        <v>56</v>
      </c>
      <c r="F8" t="s">
        <v>57</v>
      </c>
    </row>
    <row r="9" spans="1:6" x14ac:dyDescent="0.35">
      <c r="A9" t="s">
        <v>43</v>
      </c>
      <c r="B9" s="3">
        <f>B2/B$5</f>
        <v>0.53123339305926043</v>
      </c>
      <c r="C9" s="3">
        <f t="shared" ref="C9:F9" si="1">C2/C$5</f>
        <v>0.62152068309188058</v>
      </c>
      <c r="D9" s="3">
        <f t="shared" si="1"/>
        <v>0.67083704103395869</v>
      </c>
      <c r="E9" s="3">
        <f t="shared" si="1"/>
        <v>0.63358918375751794</v>
      </c>
      <c r="F9" s="3">
        <f t="shared" si="1"/>
        <v>0.72567956700674685</v>
      </c>
    </row>
    <row r="10" spans="1:6" x14ac:dyDescent="0.35">
      <c r="A10" t="s">
        <v>44</v>
      </c>
      <c r="B10" s="3">
        <f t="shared" ref="B10:F11" si="2">B3/B$5</f>
        <v>1</v>
      </c>
      <c r="C10" s="3">
        <f t="shared" si="2"/>
        <v>1</v>
      </c>
      <c r="D10" s="3">
        <f t="shared" si="2"/>
        <v>0.22569070451303003</v>
      </c>
      <c r="E10" s="3">
        <f t="shared" si="2"/>
        <v>1</v>
      </c>
      <c r="F10" s="3">
        <f t="shared" si="2"/>
        <v>1</v>
      </c>
    </row>
    <row r="11" spans="1:6" x14ac:dyDescent="0.35">
      <c r="A11" s="2" t="s">
        <v>45</v>
      </c>
      <c r="B11" s="3">
        <f t="shared" si="2"/>
        <v>0.34853558488765701</v>
      </c>
      <c r="C11" s="3">
        <f t="shared" si="2"/>
        <v>0.37776745270580186</v>
      </c>
      <c r="D11" s="3">
        <f t="shared" si="2"/>
        <v>1</v>
      </c>
      <c r="E11" s="3">
        <f t="shared" si="2"/>
        <v>0.62504148247461511</v>
      </c>
      <c r="F11" s="3">
        <f t="shared" si="2"/>
        <v>0.62441920183488242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1858-B951-4348-B484-4F8E792ED096}">
  <dimension ref="A1:G17"/>
  <sheetViews>
    <sheetView workbookViewId="0">
      <selection activeCell="H28" sqref="H28"/>
    </sheetView>
  </sheetViews>
  <sheetFormatPr defaultRowHeight="14.5" x14ac:dyDescent="0.35"/>
  <sheetData>
    <row r="1" spans="1:7" x14ac:dyDescent="0.35">
      <c r="A1" t="s">
        <v>42</v>
      </c>
      <c r="B1" t="s">
        <v>4</v>
      </c>
      <c r="C1" t="s">
        <v>5</v>
      </c>
      <c r="D1" t="s">
        <v>6</v>
      </c>
      <c r="E1" t="s">
        <v>0</v>
      </c>
      <c r="F1" t="s">
        <v>27</v>
      </c>
      <c r="G1" t="s">
        <v>28</v>
      </c>
    </row>
    <row r="2" spans="1:7" x14ac:dyDescent="0.35">
      <c r="A2">
        <v>1</v>
      </c>
      <c r="B2" s="1">
        <v>100</v>
      </c>
      <c r="C2" t="s">
        <v>9</v>
      </c>
      <c r="D2">
        <v>1</v>
      </c>
      <c r="E2" t="s">
        <v>10</v>
      </c>
      <c r="F2">
        <v>2.2413858983474202</v>
      </c>
      <c r="G2">
        <v>0</v>
      </c>
    </row>
    <row r="3" spans="1:7" x14ac:dyDescent="0.35">
      <c r="A3">
        <v>2</v>
      </c>
      <c r="B3" s="1">
        <v>96.6</v>
      </c>
      <c r="C3" t="s">
        <v>11</v>
      </c>
      <c r="D3">
        <v>1</v>
      </c>
      <c r="E3" t="s">
        <v>10</v>
      </c>
      <c r="F3">
        <v>2.16560490383119</v>
      </c>
      <c r="G3">
        <v>0</v>
      </c>
    </row>
    <row r="4" spans="1:7" x14ac:dyDescent="0.35">
      <c r="A4">
        <v>3</v>
      </c>
      <c r="B4" s="1">
        <v>84.5</v>
      </c>
      <c r="C4" t="s">
        <v>12</v>
      </c>
      <c r="D4">
        <v>1</v>
      </c>
      <c r="E4" t="s">
        <v>10</v>
      </c>
      <c r="F4">
        <v>1.8950274850231299</v>
      </c>
      <c r="G4">
        <v>0</v>
      </c>
    </row>
    <row r="5" spans="1:7" x14ac:dyDescent="0.35">
      <c r="A5">
        <v>4</v>
      </c>
      <c r="B5" s="1">
        <v>67.3</v>
      </c>
      <c r="C5" t="s">
        <v>13</v>
      </c>
      <c r="D5">
        <v>1.2999999999999999E-2</v>
      </c>
      <c r="E5" t="s">
        <v>2</v>
      </c>
      <c r="F5">
        <v>1.5077312404287899</v>
      </c>
      <c r="G5">
        <v>1.5077312404287899</v>
      </c>
    </row>
    <row r="6" spans="1:7" x14ac:dyDescent="0.35">
      <c r="A6">
        <v>4</v>
      </c>
      <c r="B6" s="1">
        <v>11.3</v>
      </c>
      <c r="C6" t="s">
        <v>14</v>
      </c>
      <c r="D6">
        <v>0.108</v>
      </c>
      <c r="E6" t="s">
        <v>15</v>
      </c>
      <c r="F6">
        <v>0.25320831598664401</v>
      </c>
      <c r="G6">
        <v>0.25320831598664401</v>
      </c>
    </row>
    <row r="7" spans="1:7" x14ac:dyDescent="0.35">
      <c r="A7">
        <v>4</v>
      </c>
      <c r="B7">
        <v>5.98</v>
      </c>
      <c r="C7" t="s">
        <v>16</v>
      </c>
      <c r="D7">
        <v>3.0000000000000001E-3</v>
      </c>
      <c r="E7" t="s">
        <v>3</v>
      </c>
      <c r="F7">
        <v>0.134087928607695</v>
      </c>
      <c r="G7">
        <v>0.134087928607695</v>
      </c>
    </row>
    <row r="8" spans="1:7" x14ac:dyDescent="0.35">
      <c r="A8">
        <v>3</v>
      </c>
      <c r="B8">
        <v>7.36</v>
      </c>
      <c r="C8" t="s">
        <v>17</v>
      </c>
      <c r="D8">
        <v>0.02</v>
      </c>
      <c r="E8" t="s">
        <v>2</v>
      </c>
      <c r="F8">
        <v>0.164960518366812</v>
      </c>
      <c r="G8">
        <v>0.164960518366811</v>
      </c>
    </row>
    <row r="9" spans="1:7" x14ac:dyDescent="0.35">
      <c r="A9">
        <v>3</v>
      </c>
      <c r="B9">
        <v>3.39</v>
      </c>
      <c r="C9" t="s">
        <v>14</v>
      </c>
      <c r="D9">
        <v>3.2399999999999998E-2</v>
      </c>
      <c r="E9" t="s">
        <v>15</v>
      </c>
      <c r="F9">
        <v>7.5962494795993402E-2</v>
      </c>
      <c r="G9">
        <v>7.5962494795993402E-2</v>
      </c>
    </row>
    <row r="10" spans="1:7" x14ac:dyDescent="0.35">
      <c r="A10">
        <v>3</v>
      </c>
      <c r="B10">
        <v>1.07</v>
      </c>
      <c r="C10" t="s">
        <v>18</v>
      </c>
      <c r="D10">
        <v>1.0999999999999999E-2</v>
      </c>
      <c r="E10" t="s">
        <v>19</v>
      </c>
      <c r="F10">
        <v>2.40691965580873E-2</v>
      </c>
      <c r="G10">
        <v>2.40691965580873E-2</v>
      </c>
    </row>
    <row r="11" spans="1:7" x14ac:dyDescent="0.35">
      <c r="A11">
        <v>3</v>
      </c>
      <c r="B11">
        <v>0.25</v>
      </c>
      <c r="C11" t="s">
        <v>20</v>
      </c>
      <c r="D11">
        <v>0.35499999999999998</v>
      </c>
      <c r="E11" t="s">
        <v>2</v>
      </c>
      <c r="F11">
        <v>5.5852090871756598E-3</v>
      </c>
      <c r="G11">
        <v>5.5852090871756598E-3</v>
      </c>
    </row>
    <row r="12" spans="1:7" x14ac:dyDescent="0.35">
      <c r="A12">
        <v>2</v>
      </c>
      <c r="B12">
        <v>2.94</v>
      </c>
      <c r="C12" t="s">
        <v>23</v>
      </c>
      <c r="D12">
        <v>1</v>
      </c>
      <c r="E12" t="s">
        <v>10</v>
      </c>
      <c r="F12">
        <v>6.6001187843861095E-2</v>
      </c>
      <c r="G12">
        <v>0</v>
      </c>
    </row>
    <row r="13" spans="1:7" x14ac:dyDescent="0.35">
      <c r="A13">
        <v>3</v>
      </c>
      <c r="B13">
        <v>2.68</v>
      </c>
      <c r="C13" t="s">
        <v>24</v>
      </c>
      <c r="D13">
        <v>2.3472E-2</v>
      </c>
      <c r="E13" t="s">
        <v>15</v>
      </c>
      <c r="F13">
        <v>6.0141557783097897E-2</v>
      </c>
      <c r="G13">
        <v>6.0141557783097897E-2</v>
      </c>
    </row>
    <row r="14" spans="1:7" x14ac:dyDescent="0.35">
      <c r="A14">
        <v>3</v>
      </c>
      <c r="B14">
        <v>0.26</v>
      </c>
      <c r="C14" t="s">
        <v>25</v>
      </c>
      <c r="D14" s="1">
        <v>1.57E-6</v>
      </c>
      <c r="E14" t="s">
        <v>10</v>
      </c>
      <c r="F14">
        <v>5.8596300607632202E-3</v>
      </c>
      <c r="G14">
        <v>5.8596300607632202E-3</v>
      </c>
    </row>
    <row r="15" spans="1:7" x14ac:dyDescent="0.35">
      <c r="A15">
        <v>2</v>
      </c>
      <c r="B15">
        <v>0.44</v>
      </c>
      <c r="C15" t="s">
        <v>21</v>
      </c>
      <c r="D15">
        <v>1</v>
      </c>
      <c r="E15" t="s">
        <v>10</v>
      </c>
      <c r="F15">
        <v>9.7798066723628306E-3</v>
      </c>
      <c r="G15">
        <v>0</v>
      </c>
    </row>
    <row r="16" spans="1:7" x14ac:dyDescent="0.35">
      <c r="A16">
        <v>3</v>
      </c>
      <c r="B16">
        <v>0.38</v>
      </c>
      <c r="C16" t="s">
        <v>18</v>
      </c>
      <c r="D16">
        <v>3.8999999999999998E-3</v>
      </c>
      <c r="E16" t="s">
        <v>19</v>
      </c>
      <c r="F16">
        <v>8.5336242342309594E-3</v>
      </c>
      <c r="G16">
        <v>8.5336242342309594E-3</v>
      </c>
    </row>
    <row r="17" spans="1:7" x14ac:dyDescent="0.35">
      <c r="A17">
        <v>3</v>
      </c>
      <c r="B17" s="1">
        <v>5.5599999999999997E-2</v>
      </c>
      <c r="C17" t="s">
        <v>22</v>
      </c>
      <c r="D17">
        <v>1.2999999999999999E-2</v>
      </c>
      <c r="E17" t="s">
        <v>2</v>
      </c>
      <c r="F17">
        <v>1.24618243813186E-3</v>
      </c>
      <c r="G17">
        <v>1.24618243813186E-3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BA94-934F-42BF-881C-BB41BD1CCBA0}">
  <dimension ref="A1:G43"/>
  <sheetViews>
    <sheetView workbookViewId="0">
      <selection activeCell="A17" sqref="A17"/>
    </sheetView>
  </sheetViews>
  <sheetFormatPr defaultRowHeight="14.5" x14ac:dyDescent="0.35"/>
  <cols>
    <col min="1" max="1" width="28.36328125" bestFit="1" customWidth="1"/>
    <col min="2" max="2" width="16.1796875" bestFit="1" customWidth="1"/>
    <col min="3" max="3" width="11.81640625" bestFit="1" customWidth="1"/>
    <col min="4" max="4" width="15" bestFit="1" customWidth="1"/>
    <col min="5" max="5" width="13.54296875" bestFit="1" customWidth="1"/>
    <col min="6" max="7" width="11.81640625" bestFit="1" customWidth="1"/>
    <col min="8" max="8" width="15" bestFit="1" customWidth="1"/>
    <col min="9" max="9" width="13.54296875" bestFit="1" customWidth="1"/>
    <col min="10" max="10" width="21" bestFit="1" customWidth="1"/>
    <col min="11" max="11" width="11.81640625" bestFit="1" customWidth="1"/>
    <col min="12" max="12" width="15" bestFit="1" customWidth="1"/>
    <col min="13" max="13" width="13.54296875" bestFit="1" customWidth="1"/>
    <col min="14" max="14" width="19.1796875" bestFit="1" customWidth="1"/>
    <col min="15" max="15" width="11.81640625" bestFit="1" customWidth="1"/>
    <col min="16" max="16" width="15" bestFit="1" customWidth="1"/>
    <col min="17" max="17" width="13.54296875" bestFit="1" customWidth="1"/>
    <col min="18" max="18" width="19.36328125" bestFit="1" customWidth="1"/>
    <col min="19" max="19" width="11.81640625" bestFit="1" customWidth="1"/>
    <col min="20" max="20" width="15" bestFit="1" customWidth="1"/>
    <col min="21" max="21" width="13.54296875" bestFit="1" customWidth="1"/>
    <col min="22" max="22" width="26.453125" bestFit="1" customWidth="1"/>
    <col min="23" max="23" width="28.36328125" bestFit="1" customWidth="1"/>
    <col min="24" max="24" width="25.7265625" bestFit="1" customWidth="1"/>
    <col min="25" max="25" width="24" bestFit="1" customWidth="1"/>
    <col min="26" max="26" width="24.08984375" bestFit="1" customWidth="1"/>
    <col min="27" max="45" width="24.54296875" bestFit="1" customWidth="1"/>
    <col min="46" max="46" width="27.6328125" bestFit="1" customWidth="1"/>
    <col min="47" max="47" width="23.453125" bestFit="1" customWidth="1"/>
    <col min="48" max="48" width="25.90625" bestFit="1" customWidth="1"/>
    <col min="49" max="49" width="25" bestFit="1" customWidth="1"/>
    <col min="50" max="50" width="23.36328125" bestFit="1" customWidth="1"/>
    <col min="51" max="70" width="24.54296875" bestFit="1" customWidth="1"/>
    <col min="71" max="71" width="27.54296875" bestFit="1" customWidth="1"/>
    <col min="72" max="72" width="23.36328125" bestFit="1" customWidth="1"/>
    <col min="73" max="73" width="25.6328125" bestFit="1" customWidth="1"/>
    <col min="74" max="74" width="24.90625" bestFit="1" customWidth="1"/>
    <col min="75" max="75" width="23.08984375" bestFit="1" customWidth="1"/>
    <col min="76" max="76" width="29.6328125" bestFit="1" customWidth="1"/>
    <col min="77" max="77" width="25.36328125" bestFit="1" customWidth="1"/>
    <col min="78" max="78" width="27.6328125" bestFit="1" customWidth="1"/>
    <col min="79" max="79" width="27" bestFit="1" customWidth="1"/>
    <col min="80" max="80" width="25.08984375" bestFit="1" customWidth="1"/>
  </cols>
  <sheetData>
    <row r="1" spans="1:7" x14ac:dyDescent="0.35">
      <c r="A1" t="s">
        <v>69</v>
      </c>
      <c r="B1" t="s">
        <v>58</v>
      </c>
      <c r="C1" t="s">
        <v>1</v>
      </c>
      <c r="D1" t="s">
        <v>54</v>
      </c>
      <c r="E1" t="s">
        <v>55</v>
      </c>
      <c r="F1" t="s">
        <v>56</v>
      </c>
      <c r="G1" t="s">
        <v>57</v>
      </c>
    </row>
    <row r="2" spans="1:7" x14ac:dyDescent="0.35">
      <c r="A2" t="s">
        <v>43</v>
      </c>
      <c r="B2" t="s">
        <v>11</v>
      </c>
      <c r="C2">
        <f>'Q3.1 US results'!C20</f>
        <v>0.18922183760709602</v>
      </c>
      <c r="D2">
        <f>'Q3.1 US results'!D20</f>
        <v>2.1600196947440145</v>
      </c>
      <c r="E2">
        <f>'Q3.1 US results'!E20</f>
        <v>0.15234524681809478</v>
      </c>
      <c r="F2">
        <f>'Q3.1 US results'!F20</f>
        <v>2.8922631335094783E-2</v>
      </c>
      <c r="G2">
        <f>'Q3.1 US results'!G20</f>
        <v>4.1973595831730508E-7</v>
      </c>
    </row>
    <row r="3" spans="1:7" x14ac:dyDescent="0.35">
      <c r="A3" t="s">
        <v>43</v>
      </c>
      <c r="B3" t="s">
        <v>23</v>
      </c>
      <c r="C3">
        <f>'Q3.1 US results'!C21</f>
        <v>2.0905709606089799E-3</v>
      </c>
      <c r="D3">
        <f>'Q3.1 US results'!D21</f>
        <v>6.6001187843861095E-2</v>
      </c>
      <c r="E3">
        <f>'Q3.1 US results'!E21</f>
        <v>1.87273039256381E-3</v>
      </c>
      <c r="F3">
        <f>'Q3.1 US results'!F21</f>
        <v>2.64551256253115E-4</v>
      </c>
      <c r="G3">
        <f>'Q3.1 US results'!G21</f>
        <v>1.72032261793899E-9</v>
      </c>
    </row>
    <row r="4" spans="1:7" x14ac:dyDescent="0.35">
      <c r="A4" t="s">
        <v>43</v>
      </c>
      <c r="B4" t="s">
        <v>21</v>
      </c>
      <c r="C4">
        <f>'Q3.1 US results'!C22</f>
        <v>1.1717294413189401E-2</v>
      </c>
      <c r="D4">
        <f>'Q3.1 US results'!D22</f>
        <v>8.5336242342309594E-3</v>
      </c>
      <c r="E4">
        <f>'Q3.1 US results'!E22</f>
        <v>4.7749849693382298E-5</v>
      </c>
      <c r="F4">
        <f>'Q3.1 US results'!F22</f>
        <v>4.02364496221412E-2</v>
      </c>
      <c r="G4">
        <f>'Q3.1 US results'!G22</f>
        <v>1.5469570648089701E-8</v>
      </c>
    </row>
    <row r="5" spans="1:7" x14ac:dyDescent="0.35">
      <c r="A5" t="s">
        <v>43</v>
      </c>
      <c r="B5" t="s">
        <v>26</v>
      </c>
      <c r="C5">
        <f>'Q3.1 US results'!C23</f>
        <v>9.14156727063252E-4</v>
      </c>
      <c r="D5">
        <f>'Q3.1 US results'!D23</f>
        <v>6.8313915253075197E-3</v>
      </c>
      <c r="E5">
        <f>'Q3.1 US results'!E23</f>
        <v>1.5529145293442852E-4</v>
      </c>
      <c r="F5">
        <f>'Q3.1 US results'!F23</f>
        <v>1.54200106900897E-4</v>
      </c>
      <c r="G5">
        <f>'Q3.1 US results'!G23</f>
        <v>9.5449771989779991E-10</v>
      </c>
    </row>
    <row r="6" spans="1:7" x14ac:dyDescent="0.35">
      <c r="A6" t="s">
        <v>44</v>
      </c>
      <c r="B6" t="s">
        <v>11</v>
      </c>
      <c r="C6">
        <f>'Q4 China results'!C21</f>
        <v>0.35715433549835807</v>
      </c>
      <c r="D6">
        <f>'Q4 China results'!D21</f>
        <v>3.2717511984263603</v>
      </c>
      <c r="E6">
        <f>'Q4 China results'!E21</f>
        <v>4.9678111004997104E-2</v>
      </c>
      <c r="F6">
        <f>'Q4 China results'!F21</f>
        <v>6.2322043114726902E-2</v>
      </c>
      <c r="G6">
        <f>'Q4 China results'!G21</f>
        <v>5.8060220770662078E-7</v>
      </c>
    </row>
    <row r="7" spans="1:7" x14ac:dyDescent="0.35">
      <c r="A7" t="s">
        <v>44</v>
      </c>
      <c r="B7" t="s">
        <v>23</v>
      </c>
      <c r="C7">
        <f>'Q4 China results'!C22</f>
        <v>2.0905709606089799E-3</v>
      </c>
      <c r="D7">
        <f>'Q4 China results'!D22</f>
        <v>6.6001187843861095E-2</v>
      </c>
      <c r="E7">
        <f>'Q4 China results'!E22</f>
        <v>1.87273039256405E-3</v>
      </c>
      <c r="F7">
        <f>'Q4 China results'!F22</f>
        <v>2.64551256253115E-4</v>
      </c>
      <c r="G7">
        <f>'Q4 China results'!G22</f>
        <v>1.72032261793899E-9</v>
      </c>
    </row>
    <row r="8" spans="1:7" x14ac:dyDescent="0.35">
      <c r="A8" t="s">
        <v>44</v>
      </c>
      <c r="B8" t="s">
        <v>21</v>
      </c>
      <c r="C8">
        <f>'Q4 China results'!C23</f>
        <v>1.1717294413189401E-2</v>
      </c>
      <c r="D8">
        <f>'Q4 China results'!D23</f>
        <v>8.5336242342309594E-3</v>
      </c>
      <c r="E8">
        <f>'Q4 China results'!E23</f>
        <v>4.77498496933812E-5</v>
      </c>
      <c r="F8">
        <f>'Q4 China results'!F23</f>
        <v>4.02364496221412E-2</v>
      </c>
      <c r="G8">
        <f>'Q4 China results'!G23</f>
        <v>1.5469570648089701E-8</v>
      </c>
    </row>
    <row r="9" spans="1:7" x14ac:dyDescent="0.35">
      <c r="A9" t="s">
        <v>44</v>
      </c>
      <c r="B9" t="s">
        <v>26</v>
      </c>
      <c r="C9">
        <f>'Q4 China results'!C24</f>
        <v>3.7328660818422375E-3</v>
      </c>
      <c r="D9">
        <f>'Q4 China results'!D24</f>
        <v>0.20727798907177125</v>
      </c>
      <c r="E9">
        <f>'Q4 China results'!E24</f>
        <v>4.0497587173004973E-3</v>
      </c>
      <c r="F9">
        <f>'Q4 China results'!F24</f>
        <v>7.7476158406248198E-4</v>
      </c>
      <c r="G9">
        <f>'Q4 China results'!G24</f>
        <v>2.7321911190161939E-9</v>
      </c>
    </row>
    <row r="10" spans="1:7" x14ac:dyDescent="0.35">
      <c r="A10" t="s">
        <v>45</v>
      </c>
      <c r="B10" t="s">
        <v>11</v>
      </c>
      <c r="C10">
        <f>'Q4 QC results'!C21</f>
        <v>0.11832812076174475</v>
      </c>
      <c r="D10">
        <f>'Q4 QC results'!D21</f>
        <v>1.0953195303814456</v>
      </c>
      <c r="E10">
        <f>'Q4 QC results'!E21</f>
        <v>0.19877806339769147</v>
      </c>
      <c r="F10">
        <f>'Q4 QC results'!F21</f>
        <v>2.6940699727729538E-2</v>
      </c>
      <c r="G10">
        <f>'Q4 QC results'!G21</f>
        <v>3.5740067342699557E-7</v>
      </c>
    </row>
    <row r="11" spans="1:7" x14ac:dyDescent="0.35">
      <c r="A11" t="s">
        <v>45</v>
      </c>
      <c r="B11" t="s">
        <v>23</v>
      </c>
      <c r="C11">
        <f>'Q4 QC results'!C22</f>
        <v>2.0905709606089799E-3</v>
      </c>
      <c r="D11">
        <f>'Q4 QC results'!D22</f>
        <v>6.6001187843861095E-2</v>
      </c>
      <c r="E11">
        <f>'Q4 QC results'!E22</f>
        <v>1.87273039256381E-3</v>
      </c>
      <c r="F11">
        <f>'Q4 QC results'!F22</f>
        <v>2.64551256253115E-4</v>
      </c>
      <c r="G11">
        <f>'Q4 QC results'!G22</f>
        <v>1.72032261793899E-9</v>
      </c>
    </row>
    <row r="12" spans="1:7" x14ac:dyDescent="0.35">
      <c r="A12" t="s">
        <v>45</v>
      </c>
      <c r="B12" t="s">
        <v>21</v>
      </c>
      <c r="C12">
        <f>'Q4 QC results'!C23</f>
        <v>1.1717294413189401E-2</v>
      </c>
      <c r="D12">
        <f>'Q4 QC results'!D23</f>
        <v>8.5336242342309594E-3</v>
      </c>
      <c r="E12">
        <f>'Q4 QC results'!E23</f>
        <v>4.7749849693381302E-5</v>
      </c>
      <c r="F12">
        <f>'Q4 QC results'!F23</f>
        <v>4.02364496221412E-2</v>
      </c>
      <c r="G12">
        <f>'Q4 QC results'!G23</f>
        <v>1.54695706480898E-8</v>
      </c>
    </row>
    <row r="13" spans="1:7" x14ac:dyDescent="0.35">
      <c r="A13" t="s">
        <v>45</v>
      </c>
      <c r="B13" t="s">
        <v>26</v>
      </c>
      <c r="C13">
        <f>'Q4 QC results'!C24</f>
        <v>5.2590391482075236E-3</v>
      </c>
      <c r="D13">
        <f>'Q4 QC results'!D24</f>
        <v>0.22644534706298625</v>
      </c>
      <c r="E13">
        <f>'Q4 QC results'!E24</f>
        <v>2.6759813778594724E-2</v>
      </c>
      <c r="F13">
        <f>'Q4 QC results'!F24</f>
        <v>1.342507366302443E-3</v>
      </c>
      <c r="G13">
        <f>'Q4 QC results'!G24</f>
        <v>3.2527490429303239E-9</v>
      </c>
    </row>
    <row r="17" spans="1:6" x14ac:dyDescent="0.35">
      <c r="B17" s="4" t="s">
        <v>77</v>
      </c>
    </row>
    <row r="18" spans="1:6" x14ac:dyDescent="0.35">
      <c r="A18" s="4" t="s">
        <v>70</v>
      </c>
      <c r="B18" t="s">
        <v>23</v>
      </c>
      <c r="C18" t="s">
        <v>21</v>
      </c>
      <c r="D18" t="s">
        <v>11</v>
      </c>
      <c r="E18" t="s">
        <v>26</v>
      </c>
      <c r="F18" t="s">
        <v>72</v>
      </c>
    </row>
    <row r="19" spans="1:6" x14ac:dyDescent="0.35">
      <c r="A19" s="5" t="s">
        <v>71</v>
      </c>
      <c r="B19" s="11"/>
      <c r="C19" s="11"/>
      <c r="D19" s="11"/>
      <c r="E19" s="11"/>
      <c r="F19" s="11"/>
    </row>
    <row r="20" spans="1:6" x14ac:dyDescent="0.35">
      <c r="A20" s="6" t="s">
        <v>44</v>
      </c>
      <c r="B20" s="11">
        <v>2.0905709606089738E-3</v>
      </c>
      <c r="C20" s="11">
        <v>1.1717294413189401E-2</v>
      </c>
      <c r="D20" s="11">
        <v>0.35715433549835868</v>
      </c>
      <c r="E20" s="11">
        <v>3.7328660818422375E-3</v>
      </c>
      <c r="F20" s="11">
        <v>0.37469506695399929</v>
      </c>
    </row>
    <row r="21" spans="1:6" x14ac:dyDescent="0.35">
      <c r="A21" s="6" t="s">
        <v>45</v>
      </c>
      <c r="B21" s="11">
        <v>2.0905709606089729E-3</v>
      </c>
      <c r="C21" s="11">
        <v>1.1717294413189401E-2</v>
      </c>
      <c r="D21" s="11">
        <v>0.11832812078181237</v>
      </c>
      <c r="E21" s="11">
        <v>2.8652604923374691E-3</v>
      </c>
      <c r="F21" s="11">
        <v>0.13500124664794821</v>
      </c>
    </row>
    <row r="22" spans="1:6" x14ac:dyDescent="0.35">
      <c r="A22" s="6" t="s">
        <v>43</v>
      </c>
      <c r="B22" s="11">
        <v>2.0905709606089738E-3</v>
      </c>
      <c r="C22" s="11">
        <v>1.1717294413189401E-2</v>
      </c>
      <c r="D22" s="11">
        <v>0.18922183760709518</v>
      </c>
      <c r="E22" s="11">
        <v>9.1415672706325092E-4</v>
      </c>
      <c r="F22" s="11">
        <v>0.20394385970795681</v>
      </c>
    </row>
    <row r="23" spans="1:6" x14ac:dyDescent="0.35">
      <c r="A23" s="5" t="s">
        <v>73</v>
      </c>
      <c r="B23" s="11"/>
      <c r="C23" s="11"/>
      <c r="D23" s="11"/>
      <c r="E23" s="11"/>
      <c r="F23" s="11"/>
    </row>
    <row r="24" spans="1:6" x14ac:dyDescent="0.35">
      <c r="A24" s="6" t="s">
        <v>44</v>
      </c>
      <c r="B24" s="11">
        <v>6.6001187843861123E-2</v>
      </c>
      <c r="C24" s="11">
        <v>8.5336242342309594E-3</v>
      </c>
      <c r="D24" s="11">
        <v>3.2717511984263603</v>
      </c>
      <c r="E24" s="11">
        <v>0.20727798907177125</v>
      </c>
      <c r="F24" s="11">
        <v>3.5535639995762236</v>
      </c>
    </row>
    <row r="25" spans="1:6" x14ac:dyDescent="0.35">
      <c r="A25" s="6" t="s">
        <v>45</v>
      </c>
      <c r="B25" s="11">
        <v>6.6001187843861123E-2</v>
      </c>
      <c r="C25" s="11">
        <v>8.5336242342309594E-3</v>
      </c>
      <c r="D25" s="11">
        <v>1.0953195306846386</v>
      </c>
      <c r="E25" s="11">
        <v>0.22644534706298625</v>
      </c>
      <c r="F25" s="11">
        <v>1.3962996898257169</v>
      </c>
    </row>
    <row r="26" spans="1:6" x14ac:dyDescent="0.35">
      <c r="A26" s="6" t="s">
        <v>43</v>
      </c>
      <c r="B26" s="11">
        <v>6.6001187843861123E-2</v>
      </c>
      <c r="C26" s="11">
        <v>8.5336242342309594E-3</v>
      </c>
      <c r="D26" s="11">
        <v>2.1600196947440211</v>
      </c>
      <c r="E26" s="11">
        <v>6.8313915253075197E-3</v>
      </c>
      <c r="F26" s="11">
        <v>2.2413858983474206</v>
      </c>
    </row>
    <row r="27" spans="1:6" x14ac:dyDescent="0.35">
      <c r="A27" s="5" t="s">
        <v>74</v>
      </c>
      <c r="B27" s="11"/>
      <c r="C27" s="11"/>
      <c r="D27" s="11"/>
      <c r="E27" s="11"/>
      <c r="F27" s="11"/>
    </row>
    <row r="28" spans="1:6" x14ac:dyDescent="0.35">
      <c r="A28" s="6" t="s">
        <v>44</v>
      </c>
      <c r="B28" s="11">
        <v>1.8727303925637729E-3</v>
      </c>
      <c r="C28" s="11">
        <v>4.7749849693383199E-5</v>
      </c>
      <c r="D28" s="11">
        <v>4.9678111004987362E-2</v>
      </c>
      <c r="E28" s="11">
        <v>4.0497587173003837E-3</v>
      </c>
      <c r="F28" s="11">
        <v>5.5648349964544902E-2</v>
      </c>
    </row>
    <row r="29" spans="1:6" x14ac:dyDescent="0.35">
      <c r="A29" s="6" t="s">
        <v>45</v>
      </c>
      <c r="B29" s="11">
        <v>1.8727303925637588E-3</v>
      </c>
      <c r="C29" s="11">
        <v>4.7749849693383199E-5</v>
      </c>
      <c r="D29" s="11">
        <v>1.6920460765173864E-2</v>
      </c>
      <c r="E29" s="11">
        <v>2.675981377859506E-2</v>
      </c>
      <c r="F29" s="11">
        <v>4.5600754786026071E-2</v>
      </c>
    </row>
    <row r="30" spans="1:6" x14ac:dyDescent="0.35">
      <c r="A30" s="6" t="s">
        <v>43</v>
      </c>
      <c r="B30" s="11">
        <v>1.872730392563841E-3</v>
      </c>
      <c r="C30" s="11">
        <v>4.7749849693383002E-5</v>
      </c>
      <c r="D30" s="11">
        <v>0.1523452468181177</v>
      </c>
      <c r="E30" s="11">
        <v>1.552914529344408E-4</v>
      </c>
      <c r="F30" s="11">
        <v>0.15442101851330936</v>
      </c>
    </row>
    <row r="31" spans="1:6" x14ac:dyDescent="0.35">
      <c r="A31" s="5" t="s">
        <v>75</v>
      </c>
      <c r="B31" s="11"/>
      <c r="C31" s="11"/>
      <c r="D31" s="11"/>
      <c r="E31" s="11"/>
      <c r="F31" s="11"/>
    </row>
    <row r="32" spans="1:6" x14ac:dyDescent="0.35">
      <c r="A32" s="6" t="s">
        <v>44</v>
      </c>
      <c r="B32" s="11">
        <v>2.645512562531151E-4</v>
      </c>
      <c r="C32" s="11">
        <v>4.02364496221412E-2</v>
      </c>
      <c r="D32" s="11">
        <v>6.2322043114726888E-2</v>
      </c>
      <c r="E32" s="11">
        <v>7.7476158406248198E-4</v>
      </c>
      <c r="F32" s="11">
        <v>0.10359780557718368</v>
      </c>
    </row>
    <row r="33" spans="1:6" x14ac:dyDescent="0.35">
      <c r="A33" s="6" t="s">
        <v>45</v>
      </c>
      <c r="B33" s="11">
        <v>2.64551256253115E-4</v>
      </c>
      <c r="C33" s="11">
        <v>4.02364496221412E-2</v>
      </c>
      <c r="D33" s="11">
        <v>2.6269887258744554E-3</v>
      </c>
      <c r="E33" s="11">
        <v>1.342507366302443E-3</v>
      </c>
      <c r="F33" s="11">
        <v>4.4470496970571219E-2</v>
      </c>
    </row>
    <row r="34" spans="1:6" x14ac:dyDescent="0.35">
      <c r="A34" s="6" t="s">
        <v>43</v>
      </c>
      <c r="B34" s="11">
        <v>2.64551256253115E-4</v>
      </c>
      <c r="C34" s="11">
        <v>4.02364496221412E-2</v>
      </c>
      <c r="D34" s="11">
        <v>2.8922631335094772E-2</v>
      </c>
      <c r="E34" s="11">
        <v>1.54200106900898E-4</v>
      </c>
      <c r="F34" s="11">
        <v>6.9577832320389985E-2</v>
      </c>
    </row>
    <row r="35" spans="1:6" x14ac:dyDescent="0.35">
      <c r="A35" s="5" t="s">
        <v>76</v>
      </c>
      <c r="B35" s="11"/>
      <c r="C35" s="11"/>
      <c r="D35" s="11"/>
      <c r="E35" s="11"/>
      <c r="F35" s="11"/>
    </row>
    <row r="36" spans="1:6" x14ac:dyDescent="0.35">
      <c r="A36" s="6" t="s">
        <v>44</v>
      </c>
      <c r="B36" s="11">
        <v>1.7203226179389931E-9</v>
      </c>
      <c r="C36" s="11">
        <v>1.54695706480898E-8</v>
      </c>
      <c r="D36" s="11">
        <v>5.8060220770662184E-7</v>
      </c>
      <c r="E36" s="11">
        <v>2.7321911190161939E-9</v>
      </c>
      <c r="F36" s="11">
        <v>6.0052429209166679E-7</v>
      </c>
    </row>
    <row r="37" spans="1:6" x14ac:dyDescent="0.35">
      <c r="A37" s="6" t="s">
        <v>45</v>
      </c>
      <c r="B37" s="11">
        <v>1.7203226179389931E-9</v>
      </c>
      <c r="C37" s="11">
        <v>1.54695706480898E-8</v>
      </c>
      <c r="D37" s="11">
        <v>1.9491448443633784E-8</v>
      </c>
      <c r="E37" s="11">
        <v>3.2527490429303239E-9</v>
      </c>
      <c r="F37" s="11">
        <v>3.9934090752592897E-8</v>
      </c>
    </row>
    <row r="38" spans="1:6" x14ac:dyDescent="0.35">
      <c r="A38" s="6" t="s">
        <v>43</v>
      </c>
      <c r="B38" s="11">
        <v>1.7203226179389931E-9</v>
      </c>
      <c r="C38" s="11">
        <v>1.54695706480898E-8</v>
      </c>
      <c r="D38" s="11">
        <v>4.1973595831730529E-7</v>
      </c>
      <c r="E38" s="11">
        <v>9.5449771989779991E-10</v>
      </c>
      <c r="F38" s="11">
        <v>4.3788034930323186E-7</v>
      </c>
    </row>
    <row r="39" spans="1:6" x14ac:dyDescent="0.35">
      <c r="A39" s="5" t="s">
        <v>78</v>
      </c>
      <c r="B39" s="11">
        <v>6.271712881826921E-3</v>
      </c>
      <c r="C39" s="11">
        <v>3.51518832395682E-2</v>
      </c>
      <c r="D39" s="11">
        <v>0.66470429388726626</v>
      </c>
      <c r="E39" s="11">
        <v>7.5122833012429575E-3</v>
      </c>
      <c r="F39" s="11">
        <v>0.71364017330990426</v>
      </c>
    </row>
    <row r="40" spans="1:6" x14ac:dyDescent="0.35">
      <c r="A40" s="5" t="s">
        <v>79</v>
      </c>
      <c r="B40" s="11">
        <v>0.19800356353158338</v>
      </c>
      <c r="C40" s="11">
        <v>2.560087270269288E-2</v>
      </c>
      <c r="D40" s="11">
        <v>6.5270904238550198</v>
      </c>
      <c r="E40" s="11">
        <v>0.44055472766006504</v>
      </c>
      <c r="F40" s="11">
        <v>7.1912495877493612</v>
      </c>
    </row>
    <row r="41" spans="1:6" x14ac:dyDescent="0.35">
      <c r="A41" s="5" t="s">
        <v>80</v>
      </c>
      <c r="B41" s="11">
        <v>5.6181911776913727E-3</v>
      </c>
      <c r="C41" s="11">
        <v>1.432495490801494E-4</v>
      </c>
      <c r="D41" s="11">
        <v>0.21894381858827894</v>
      </c>
      <c r="E41" s="11">
        <v>3.0964863948829885E-2</v>
      </c>
      <c r="F41" s="11">
        <v>0.25567012326388033</v>
      </c>
    </row>
    <row r="42" spans="1:6" x14ac:dyDescent="0.35">
      <c r="A42" s="5" t="s">
        <v>81</v>
      </c>
      <c r="B42" s="11">
        <v>7.9365376875934509E-4</v>
      </c>
      <c r="C42" s="11">
        <v>0.12070934886642359</v>
      </c>
      <c r="D42" s="11">
        <v>9.3871663175696118E-2</v>
      </c>
      <c r="E42" s="11">
        <v>2.2714690572658231E-3</v>
      </c>
      <c r="F42" s="11">
        <v>0.21764613486814488</v>
      </c>
    </row>
    <row r="43" spans="1:6" x14ac:dyDescent="0.35">
      <c r="A43" s="5" t="s">
        <v>82</v>
      </c>
      <c r="B43" s="11">
        <v>5.160967853816979E-9</v>
      </c>
      <c r="C43" s="11">
        <v>4.6408711944269404E-8</v>
      </c>
      <c r="D43" s="11">
        <v>1.0198296144675609E-6</v>
      </c>
      <c r="E43" s="11">
        <v>6.9394378818443177E-9</v>
      </c>
      <c r="F43" s="11">
        <v>1.0783387321474915E-6</v>
      </c>
    </row>
  </sheetData>
  <pageMargins left="0.7" right="0.7" top="0.75" bottom="0.75" header="0.3" footer="0.3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0CED-EFB2-41AF-8735-B6CAF564126D}">
  <dimension ref="A1:G48"/>
  <sheetViews>
    <sheetView tabSelected="1" topLeftCell="B4" workbookViewId="0">
      <selection activeCell="B23" sqref="B23:B48"/>
    </sheetView>
  </sheetViews>
  <sheetFormatPr defaultRowHeight="14.5" x14ac:dyDescent="0.35"/>
  <cols>
    <col min="1" max="1" width="28.36328125" bestFit="1" customWidth="1"/>
    <col min="2" max="2" width="15.6328125" bestFit="1" customWidth="1"/>
    <col min="3" max="3" width="16.1796875" bestFit="1" customWidth="1"/>
    <col min="4" max="4" width="7.453125" bestFit="1" customWidth="1"/>
    <col min="5" max="5" width="13.54296875" bestFit="1" customWidth="1"/>
    <col min="6" max="6" width="10.7265625" bestFit="1" customWidth="1"/>
    <col min="7" max="7" width="11.81640625" bestFit="1" customWidth="1"/>
    <col min="8" max="8" width="15" bestFit="1" customWidth="1"/>
    <col min="9" max="9" width="13.54296875" bestFit="1" customWidth="1"/>
    <col min="10" max="10" width="21" bestFit="1" customWidth="1"/>
    <col min="11" max="11" width="11.81640625" bestFit="1" customWidth="1"/>
    <col min="12" max="12" width="15" bestFit="1" customWidth="1"/>
    <col min="13" max="13" width="13.54296875" bestFit="1" customWidth="1"/>
    <col min="14" max="14" width="19.1796875" bestFit="1" customWidth="1"/>
    <col min="15" max="15" width="11.81640625" bestFit="1" customWidth="1"/>
    <col min="16" max="16" width="15" bestFit="1" customWidth="1"/>
    <col min="17" max="17" width="13.54296875" bestFit="1" customWidth="1"/>
    <col min="18" max="18" width="19.36328125" bestFit="1" customWidth="1"/>
    <col min="19" max="19" width="11.81640625" bestFit="1" customWidth="1"/>
    <col min="20" max="20" width="15" bestFit="1" customWidth="1"/>
    <col min="21" max="21" width="13.54296875" bestFit="1" customWidth="1"/>
    <col min="22" max="22" width="26.453125" bestFit="1" customWidth="1"/>
    <col min="23" max="23" width="28.36328125" bestFit="1" customWidth="1"/>
    <col min="24" max="24" width="25.7265625" bestFit="1" customWidth="1"/>
    <col min="25" max="25" width="24" bestFit="1" customWidth="1"/>
    <col min="26" max="26" width="24.08984375" bestFit="1" customWidth="1"/>
  </cols>
  <sheetData>
    <row r="1" spans="1:7" x14ac:dyDescent="0.35">
      <c r="A1" t="s">
        <v>69</v>
      </c>
      <c r="B1" t="s">
        <v>58</v>
      </c>
      <c r="C1" t="s">
        <v>1</v>
      </c>
      <c r="D1" t="s">
        <v>54</v>
      </c>
      <c r="E1" t="s">
        <v>55</v>
      </c>
      <c r="F1" t="s">
        <v>56</v>
      </c>
      <c r="G1" t="s">
        <v>57</v>
      </c>
    </row>
    <row r="2" spans="1:7" x14ac:dyDescent="0.35">
      <c r="A2" t="s">
        <v>43</v>
      </c>
      <c r="B2" t="s">
        <v>11</v>
      </c>
      <c r="C2" s="7">
        <f>Table1[[#This Row],[Carbon footprint]]/MAX('Q4 part b (alt)'!B$16:B$18)</f>
        <v>0.50500221191950323</v>
      </c>
      <c r="D2" s="7">
        <f>Table1[[#This Row],[Resource footprint]]/MAX('Q4 part b (alt)'!C$16:C$18)</f>
        <v>0.60784600896497298</v>
      </c>
      <c r="E2" s="7">
        <f>Table1[[#This Row],[Water footprint]]/MAX('Q4 part b (alt)'!D$16:D$18)</f>
        <v>0.98655771270518022</v>
      </c>
      <c r="F2" s="7">
        <f>Table1[[#This Row],[Remaining EQ]]/MAX('Q4 part b (alt)'!E$16:E$18)</f>
        <v>0.27918189168154239</v>
      </c>
      <c r="G2" s="7">
        <f>Table1[[#This Row],[Remaining HH]]/MAX('Q4 part b (alt)'!F$16:F$18)</f>
        <v>0.69894917465426132</v>
      </c>
    </row>
    <row r="3" spans="1:7" x14ac:dyDescent="0.35">
      <c r="A3" t="s">
        <v>43</v>
      </c>
      <c r="B3" t="s">
        <v>23</v>
      </c>
      <c r="C3" s="7">
        <f>Table1[[#This Row],[Carbon footprint]]/MAX('Q4 part b (alt)'!B$16:B$18)</f>
        <v>5.5793928049381967E-3</v>
      </c>
      <c r="D3" s="7">
        <f>Table1[[#This Row],[Resource footprint]]/MAX('Q4 part b (alt)'!C$16:C$18)</f>
        <v>1.8573237417908329E-2</v>
      </c>
      <c r="E3" s="7">
        <f>Table1[[#This Row],[Water footprint]]/MAX('Q4 part b (alt)'!D$16:D$18)</f>
        <v>1.2127431942837507E-2</v>
      </c>
      <c r="F3" s="7">
        <f>Table1[[#This Row],[Remaining EQ]]/MAX('Q4 part b (alt)'!E$16:E$18)</f>
        <v>2.5536376449211162E-3</v>
      </c>
      <c r="G3" s="7">
        <f>Table1[[#This Row],[Remaining HH]]/MAX('Q4 part b (alt)'!F$16:F$18)</f>
        <v>2.8647011296528734E-3</v>
      </c>
    </row>
    <row r="4" spans="1:7" x14ac:dyDescent="0.35">
      <c r="A4" t="s">
        <v>43</v>
      </c>
      <c r="B4" t="s">
        <v>21</v>
      </c>
      <c r="C4" s="7">
        <f>Table1[[#This Row],[Carbon footprint]]/MAX('Q4 part b (alt)'!B$16:B$18)</f>
        <v>3.1271547043420007E-2</v>
      </c>
      <c r="D4" s="7">
        <f>Table1[[#This Row],[Resource footprint]]/MAX('Q4 part b (alt)'!C$16:C$18)</f>
        <v>2.4014269154146732E-3</v>
      </c>
      <c r="E4" s="7">
        <f>Table1[[#This Row],[Water footprint]]/MAX('Q4 part b (alt)'!D$16:D$18)</f>
        <v>3.0921859053317146E-4</v>
      </c>
      <c r="F4" s="7">
        <f>Table1[[#This Row],[Remaining EQ]]/MAX('Q4 part b (alt)'!E$16:E$18)</f>
        <v>0.38839094513603145</v>
      </c>
      <c r="G4" s="7">
        <f>Table1[[#This Row],[Remaining HH]]/MAX('Q4 part b (alt)'!F$16:F$18)</f>
        <v>2.5760108045268473E-2</v>
      </c>
    </row>
    <row r="5" spans="1:7" x14ac:dyDescent="0.35">
      <c r="A5" t="s">
        <v>43</v>
      </c>
      <c r="B5" t="s">
        <v>26</v>
      </c>
      <c r="C5" s="7">
        <f>Table1[[#This Row],[Carbon footprint]]/MAX('Q4 part b (alt)'!B$16:B$18)</f>
        <v>2.4397351544942583E-3</v>
      </c>
      <c r="D5" s="7">
        <f>Table1[[#This Row],[Resource footprint]]/MAX('Q4 part b (alt)'!C$16:C$18)</f>
        <v>1.9224056541889184E-3</v>
      </c>
      <c r="E5" s="7">
        <f>Table1[[#This Row],[Water footprint]]/MAX('Q4 part b (alt)'!D$16:D$18)</f>
        <v>1.0056367613003674E-3</v>
      </c>
      <c r="F5" s="7">
        <f>Table1[[#This Row],[Remaining EQ]]/MAX('Q4 part b (alt)'!E$16:E$18)</f>
        <v>1.4884495481519923E-3</v>
      </c>
      <c r="G5" s="7">
        <f>Table1[[#This Row],[Remaining HH]]/MAX('Q4 part b (alt)'!F$16:F$18)</f>
        <v>1.5894406478932262E-3</v>
      </c>
    </row>
    <row r="6" spans="1:7" x14ac:dyDescent="0.35">
      <c r="A6" t="s">
        <v>44</v>
      </c>
      <c r="B6" t="s">
        <v>11</v>
      </c>
      <c r="C6" s="7">
        <f>Table1[[#This Row],[Carbon footprint]]/MAX('Q4 part b (alt)'!B$16:B$18)</f>
        <v>0.95318664961822219</v>
      </c>
      <c r="D6" s="7">
        <f>Table1[[#This Row],[Resource footprint]]/MAX('Q4 part b (alt)'!C$16:C$18)</f>
        <v>0.92069572936255806</v>
      </c>
      <c r="E6" s="7">
        <f>Table1[[#This Row],[Water footprint]]/MAX('Q4 part b (alt)'!D$16:D$18)</f>
        <v>0.32170562973404693</v>
      </c>
      <c r="F6" s="7">
        <f>Table1[[#This Row],[Remaining EQ]]/MAX('Q4 part b (alt)'!E$16:E$18)</f>
        <v>0.60157686514213848</v>
      </c>
      <c r="G6" s="7">
        <f>Table1[[#This Row],[Remaining HH]]/MAX('Q4 part b (alt)'!F$16:F$18)</f>
        <v>0.96682551455885979</v>
      </c>
    </row>
    <row r="7" spans="1:7" x14ac:dyDescent="0.35">
      <c r="A7" t="s">
        <v>44</v>
      </c>
      <c r="B7" t="s">
        <v>23</v>
      </c>
      <c r="C7" s="7">
        <f>Table1[[#This Row],[Carbon footprint]]/MAX('Q4 part b (alt)'!B$16:B$18)</f>
        <v>5.5793928049381967E-3</v>
      </c>
      <c r="D7" s="7">
        <f>Table1[[#This Row],[Resource footprint]]/MAX('Q4 part b (alt)'!C$16:C$18)</f>
        <v>1.8573237417908329E-2</v>
      </c>
      <c r="E7" s="7">
        <f>Table1[[#This Row],[Water footprint]]/MAX('Q4 part b (alt)'!D$16:D$18)</f>
        <v>1.2127431942839061E-2</v>
      </c>
      <c r="F7" s="7">
        <f>Table1[[#This Row],[Remaining EQ]]/MAX('Q4 part b (alt)'!E$16:E$18)</f>
        <v>2.5536376449211162E-3</v>
      </c>
      <c r="G7" s="7">
        <f>Table1[[#This Row],[Remaining HH]]/MAX('Q4 part b (alt)'!F$16:F$18)</f>
        <v>2.8647011296528734E-3</v>
      </c>
    </row>
    <row r="8" spans="1:7" x14ac:dyDescent="0.35">
      <c r="A8" t="s">
        <v>44</v>
      </c>
      <c r="B8" t="s">
        <v>21</v>
      </c>
      <c r="C8" s="7">
        <f>Table1[[#This Row],[Carbon footprint]]/MAX('Q4 part b (alt)'!B$16:B$18)</f>
        <v>3.1271547043420007E-2</v>
      </c>
      <c r="D8" s="7">
        <f>Table1[[#This Row],[Resource footprint]]/MAX('Q4 part b (alt)'!C$16:C$18)</f>
        <v>2.4014269154146732E-3</v>
      </c>
      <c r="E8" s="7">
        <f>Table1[[#This Row],[Water footprint]]/MAX('Q4 part b (alt)'!D$16:D$18)</f>
        <v>3.0921859053316435E-4</v>
      </c>
      <c r="F8" s="7">
        <f>Table1[[#This Row],[Remaining EQ]]/MAX('Q4 part b (alt)'!E$16:E$18)</f>
        <v>0.38839094513603145</v>
      </c>
      <c r="G8" s="7">
        <f>Table1[[#This Row],[Remaining HH]]/MAX('Q4 part b (alt)'!F$16:F$18)</f>
        <v>2.5760108045268473E-2</v>
      </c>
    </row>
    <row r="9" spans="1:7" x14ac:dyDescent="0.35">
      <c r="A9" t="s">
        <v>44</v>
      </c>
      <c r="B9" t="s">
        <v>26</v>
      </c>
      <c r="C9" s="7">
        <f>Table1[[#This Row],[Carbon footprint]]/MAX('Q4 part b (alt)'!B$16:B$18)</f>
        <v>9.9624105334178703E-3</v>
      </c>
      <c r="D9" s="7">
        <f>Table1[[#This Row],[Resource footprint]]/MAX('Q4 part b (alt)'!C$16:C$18)</f>
        <v>5.8329606304118896E-2</v>
      </c>
      <c r="E9" s="7">
        <f>Table1[[#This Row],[Water footprint]]/MAX('Q4 part b (alt)'!D$16:D$18)</f>
        <v>2.6225437160624955E-2</v>
      </c>
      <c r="F9" s="7">
        <f>Table1[[#This Row],[Remaining EQ]]/MAX('Q4 part b (alt)'!E$16:E$18)</f>
        <v>7.4785520769091954E-3</v>
      </c>
      <c r="G9" s="7">
        <f>Table1[[#This Row],[Remaining HH]]/MAX('Q4 part b (alt)'!F$16:F$18)</f>
        <v>4.5496762662169538E-3</v>
      </c>
    </row>
    <row r="10" spans="1:7" x14ac:dyDescent="0.35">
      <c r="A10" t="s">
        <v>45</v>
      </c>
      <c r="B10" t="s">
        <v>11</v>
      </c>
      <c r="C10" s="7">
        <f>Table1[[#This Row],[Carbon footprint]]/MAX('Q4 part b (alt)'!B$16:B$18)</f>
        <v>0.31579844838542187</v>
      </c>
      <c r="D10" s="7">
        <f>Table1[[#This Row],[Resource footprint]]/MAX('Q4 part b (alt)'!C$16:C$18)</f>
        <v>0.30823126599438389</v>
      </c>
      <c r="E10" s="7">
        <f>Table1[[#This Row],[Water footprint]]/MAX('Q4 part b (alt)'!D$16:D$18)</f>
        <v>1.2872474570588266</v>
      </c>
      <c r="F10" s="7">
        <f>Table1[[#This Row],[Remaining EQ]]/MAX('Q4 part b (alt)'!E$16:E$18)</f>
        <v>0.26005087248356679</v>
      </c>
      <c r="G10" s="7">
        <f>Table1[[#This Row],[Remaining HH]]/MAX('Q4 part b (alt)'!F$16:F$18)</f>
        <v>0.59514773695855805</v>
      </c>
    </row>
    <row r="11" spans="1:7" x14ac:dyDescent="0.35">
      <c r="A11" t="s">
        <v>45</v>
      </c>
      <c r="B11" t="s">
        <v>23</v>
      </c>
      <c r="C11" s="7">
        <f>Table1[[#This Row],[Carbon footprint]]/MAX('Q4 part b (alt)'!B$16:B$18)</f>
        <v>5.5793928049381967E-3</v>
      </c>
      <c r="D11" s="7">
        <f>Table1[[#This Row],[Resource footprint]]/MAX('Q4 part b (alt)'!C$16:C$18)</f>
        <v>1.8573237417908329E-2</v>
      </c>
      <c r="E11" s="7">
        <f>Table1[[#This Row],[Water footprint]]/MAX('Q4 part b (alt)'!D$16:D$18)</f>
        <v>1.2127431942837507E-2</v>
      </c>
      <c r="F11" s="7">
        <f>Table1[[#This Row],[Remaining EQ]]/MAX('Q4 part b (alt)'!E$16:E$18)</f>
        <v>2.5536376449211162E-3</v>
      </c>
      <c r="G11" s="7">
        <f>Table1[[#This Row],[Remaining HH]]/MAX('Q4 part b (alt)'!F$16:F$18)</f>
        <v>2.8647011296528734E-3</v>
      </c>
    </row>
    <row r="12" spans="1:7" x14ac:dyDescent="0.35">
      <c r="A12" t="s">
        <v>45</v>
      </c>
      <c r="B12" t="s">
        <v>21</v>
      </c>
      <c r="C12" s="7">
        <f>Table1[[#This Row],[Carbon footprint]]/MAX('Q4 part b (alt)'!B$16:B$18)</f>
        <v>3.1271547043420007E-2</v>
      </c>
      <c r="D12" s="7">
        <f>Table1[[#This Row],[Resource footprint]]/MAX('Q4 part b (alt)'!C$16:C$18)</f>
        <v>2.4014269154146732E-3</v>
      </c>
      <c r="E12" s="7">
        <f>Table1[[#This Row],[Water footprint]]/MAX('Q4 part b (alt)'!D$16:D$18)</f>
        <v>3.09218590533165E-4</v>
      </c>
      <c r="F12" s="7">
        <f>Table1[[#This Row],[Remaining EQ]]/MAX('Q4 part b (alt)'!E$16:E$18)</f>
        <v>0.38839094513603145</v>
      </c>
      <c r="G12" s="7">
        <f>Table1[[#This Row],[Remaining HH]]/MAX('Q4 part b (alt)'!F$16:F$18)</f>
        <v>2.576010804526864E-2</v>
      </c>
    </row>
    <row r="13" spans="1:7" x14ac:dyDescent="0.35">
      <c r="A13" t="s">
        <v>45</v>
      </c>
      <c r="B13" t="s">
        <v>26</v>
      </c>
      <c r="C13" s="7">
        <f>Table1[[#This Row],[Carbon footprint]]/MAX('Q4 part b (alt)'!B$16:B$18)</f>
        <v>1.403551744345E-2</v>
      </c>
      <c r="D13" s="7">
        <f>Table1[[#This Row],[Resource footprint]]/MAX('Q4 part b (alt)'!C$16:C$18)</f>
        <v>6.3723446964791056E-2</v>
      </c>
      <c r="E13" s="7">
        <f>Table1[[#This Row],[Water footprint]]/MAX('Q4 part b (alt)'!D$16:D$18)</f>
        <v>0.17329126589259175</v>
      </c>
      <c r="F13" s="7">
        <f>Table1[[#This Row],[Remaining EQ]]/MAX('Q4 part b (alt)'!E$16:E$18)</f>
        <v>1.2958839801893603E-2</v>
      </c>
      <c r="G13" s="7">
        <f>Table1[[#This Row],[Remaining HH]]/MAX('Q4 part b (alt)'!F$16:F$18)</f>
        <v>5.4165153446179152E-3</v>
      </c>
    </row>
    <row r="15" spans="1:7" x14ac:dyDescent="0.35">
      <c r="A15" s="4" t="s">
        <v>70</v>
      </c>
      <c r="B15" t="s">
        <v>71</v>
      </c>
      <c r="C15" t="s">
        <v>73</v>
      </c>
      <c r="D15" t="s">
        <v>74</v>
      </c>
      <c r="E15" t="s">
        <v>75</v>
      </c>
      <c r="F15" t="s">
        <v>76</v>
      </c>
    </row>
    <row r="16" spans="1:7" x14ac:dyDescent="0.35">
      <c r="A16" s="5" t="s">
        <v>44</v>
      </c>
      <c r="B16" s="11">
        <v>0.37469506695399935</v>
      </c>
      <c r="C16" s="11">
        <v>3.5535639995762236</v>
      </c>
      <c r="D16" s="11">
        <v>5.5648349964544909E-2</v>
      </c>
      <c r="E16" s="11">
        <v>0.10359780557718368</v>
      </c>
      <c r="F16" s="11">
        <v>6.0052429209166679E-7</v>
      </c>
    </row>
    <row r="17" spans="1:6" x14ac:dyDescent="0.35">
      <c r="A17" s="5" t="s">
        <v>45</v>
      </c>
      <c r="B17" s="11">
        <v>0.13500124664794819</v>
      </c>
      <c r="C17" s="11">
        <v>1.3962996898257169</v>
      </c>
      <c r="D17" s="11">
        <v>4.5600754786026071E-2</v>
      </c>
      <c r="E17" s="11">
        <v>4.4470496970571219E-2</v>
      </c>
      <c r="F17" s="11">
        <v>3.9934090752592897E-8</v>
      </c>
    </row>
    <row r="18" spans="1:6" x14ac:dyDescent="0.35">
      <c r="A18" s="5" t="s">
        <v>43</v>
      </c>
      <c r="B18" s="11">
        <v>0.20394385970795678</v>
      </c>
      <c r="C18" s="11">
        <v>2.2413858983474206</v>
      </c>
      <c r="D18" s="11">
        <v>0.15442101851330936</v>
      </c>
      <c r="E18" s="11">
        <v>6.9577832320389985E-2</v>
      </c>
      <c r="F18" s="11">
        <v>4.3788034930323186E-7</v>
      </c>
    </row>
    <row r="19" spans="1:6" x14ac:dyDescent="0.35">
      <c r="A19" s="5" t="s">
        <v>72</v>
      </c>
      <c r="B19" s="11">
        <v>0.71364017330990437</v>
      </c>
      <c r="C19" s="11">
        <v>7.1912495877493612</v>
      </c>
      <c r="D19" s="11">
        <v>0.25567012326388033</v>
      </c>
      <c r="E19" s="11">
        <v>0.21764613486814488</v>
      </c>
      <c r="F19" s="11">
        <v>1.0783387321474915E-6</v>
      </c>
    </row>
    <row r="22" spans="1:6" x14ac:dyDescent="0.35">
      <c r="B22" s="4" t="s">
        <v>77</v>
      </c>
    </row>
    <row r="23" spans="1:6" x14ac:dyDescent="0.35">
      <c r="A23" s="4" t="s">
        <v>70</v>
      </c>
      <c r="B23" t="s">
        <v>11</v>
      </c>
      <c r="C23" t="s">
        <v>23</v>
      </c>
      <c r="D23" t="s">
        <v>21</v>
      </c>
      <c r="E23" t="s">
        <v>26</v>
      </c>
      <c r="F23" t="s">
        <v>72</v>
      </c>
    </row>
    <row r="24" spans="1:6" x14ac:dyDescent="0.35">
      <c r="A24" s="5" t="s">
        <v>71</v>
      </c>
      <c r="B24" s="11"/>
      <c r="C24" s="11"/>
      <c r="D24" s="11"/>
      <c r="E24" s="11"/>
      <c r="F24" s="11"/>
    </row>
    <row r="25" spans="1:6" x14ac:dyDescent="0.35">
      <c r="A25" s="6" t="s">
        <v>44</v>
      </c>
      <c r="B25" s="12">
        <v>0.95318664961822375</v>
      </c>
      <c r="C25" s="12">
        <v>5.5793928049381811E-3</v>
      </c>
      <c r="D25" s="12">
        <v>3.1271547043420007E-2</v>
      </c>
      <c r="E25" s="12">
        <v>9.9624105334178703E-3</v>
      </c>
      <c r="F25" s="12">
        <v>0.99999999999999978</v>
      </c>
    </row>
    <row r="26" spans="1:6" x14ac:dyDescent="0.35">
      <c r="A26" s="6" t="s">
        <v>45</v>
      </c>
      <c r="B26" s="12">
        <v>0.31579844843897908</v>
      </c>
      <c r="C26" s="12">
        <v>5.5793928049381785E-3</v>
      </c>
      <c r="D26" s="12">
        <v>3.1271547043420007E-2</v>
      </c>
      <c r="E26" s="12">
        <v>7.6469127699757842E-3</v>
      </c>
      <c r="F26" s="12">
        <v>0.36029630105731308</v>
      </c>
    </row>
    <row r="27" spans="1:6" x14ac:dyDescent="0.35">
      <c r="A27" s="6" t="s">
        <v>43</v>
      </c>
      <c r="B27" s="12">
        <v>0.50500221191950101</v>
      </c>
      <c r="C27" s="12">
        <v>5.5793928049381811E-3</v>
      </c>
      <c r="D27" s="12">
        <v>3.1271547043420007E-2</v>
      </c>
      <c r="E27" s="12">
        <v>2.4397351544942552E-3</v>
      </c>
      <c r="F27" s="12">
        <v>0.54429288692235345</v>
      </c>
    </row>
    <row r="28" spans="1:6" x14ac:dyDescent="0.35">
      <c r="A28" s="5" t="s">
        <v>73</v>
      </c>
      <c r="B28" s="11"/>
      <c r="C28" s="11"/>
      <c r="D28" s="11"/>
      <c r="E28" s="11"/>
      <c r="F28" s="11"/>
    </row>
    <row r="29" spans="1:6" x14ac:dyDescent="0.35">
      <c r="A29" s="6" t="s">
        <v>44</v>
      </c>
      <c r="B29" s="12">
        <v>0.92069572936255806</v>
      </c>
      <c r="C29" s="12">
        <v>1.8573237417908336E-2</v>
      </c>
      <c r="D29" s="12">
        <v>2.4014269154146732E-3</v>
      </c>
      <c r="E29" s="12">
        <v>5.8329606304118896E-2</v>
      </c>
      <c r="F29" s="12">
        <v>0.99999999999999989</v>
      </c>
    </row>
    <row r="30" spans="1:6" x14ac:dyDescent="0.35">
      <c r="A30" s="6" t="s">
        <v>45</v>
      </c>
      <c r="B30" s="12">
        <v>0.30823126607970469</v>
      </c>
      <c r="C30" s="12">
        <v>1.8573237417908336E-2</v>
      </c>
      <c r="D30" s="12">
        <v>2.4014269154146732E-3</v>
      </c>
      <c r="E30" s="12">
        <v>6.3723446964791056E-2</v>
      </c>
      <c r="F30" s="12">
        <v>0.39292937737781874</v>
      </c>
    </row>
    <row r="31" spans="1:6" x14ac:dyDescent="0.35">
      <c r="A31" s="6" t="s">
        <v>43</v>
      </c>
      <c r="B31" s="12">
        <v>0.60784600896497487</v>
      </c>
      <c r="C31" s="12">
        <v>1.8573237417908336E-2</v>
      </c>
      <c r="D31" s="12">
        <v>2.4014269154146732E-3</v>
      </c>
      <c r="E31" s="12">
        <v>1.9224056541889184E-3</v>
      </c>
      <c r="F31" s="12">
        <v>0.63074307895248671</v>
      </c>
    </row>
    <row r="32" spans="1:6" x14ac:dyDescent="0.35">
      <c r="A32" s="5" t="s">
        <v>74</v>
      </c>
      <c r="B32" s="11"/>
      <c r="C32" s="11"/>
      <c r="D32" s="11"/>
      <c r="E32" s="11"/>
      <c r="F32" s="11"/>
    </row>
    <row r="33" spans="1:6" x14ac:dyDescent="0.35">
      <c r="A33" s="6" t="s">
        <v>44</v>
      </c>
      <c r="B33" s="12">
        <v>0.32170562973398381</v>
      </c>
      <c r="C33" s="12">
        <v>1.2127431942837268E-2</v>
      </c>
      <c r="D33" s="12">
        <v>3.0921859053317731E-4</v>
      </c>
      <c r="E33" s="12">
        <v>2.622543716062422E-2</v>
      </c>
      <c r="F33" s="12">
        <v>0.36036771742797846</v>
      </c>
    </row>
    <row r="34" spans="1:6" x14ac:dyDescent="0.35">
      <c r="A34" s="6" t="s">
        <v>45</v>
      </c>
      <c r="B34" s="12">
        <v>0.10957356018031644</v>
      </c>
      <c r="C34" s="12">
        <v>1.2127431942837176E-2</v>
      </c>
      <c r="D34" s="12">
        <v>3.0921859053317731E-4</v>
      </c>
      <c r="E34" s="12">
        <v>0.17329126589259392</v>
      </c>
      <c r="F34" s="12">
        <v>0.2953014766062807</v>
      </c>
    </row>
    <row r="35" spans="1:6" x14ac:dyDescent="0.35">
      <c r="A35" s="6" t="s">
        <v>43</v>
      </c>
      <c r="B35" s="12">
        <v>0.98655771270532866</v>
      </c>
      <c r="C35" s="12">
        <v>1.2127431942837708E-2</v>
      </c>
      <c r="D35" s="12">
        <v>3.0921859053317601E-4</v>
      </c>
      <c r="E35" s="12">
        <v>1.005636761300447E-3</v>
      </c>
      <c r="F35" s="12">
        <v>1</v>
      </c>
    </row>
    <row r="36" spans="1:6" x14ac:dyDescent="0.35">
      <c r="A36" s="5" t="s">
        <v>75</v>
      </c>
      <c r="B36" s="11"/>
      <c r="C36" s="11"/>
      <c r="D36" s="11"/>
      <c r="E36" s="11"/>
      <c r="F36" s="11"/>
    </row>
    <row r="37" spans="1:6" x14ac:dyDescent="0.35">
      <c r="A37" s="6" t="s">
        <v>44</v>
      </c>
      <c r="B37" s="12">
        <v>0.60157686514213826</v>
      </c>
      <c r="C37" s="12">
        <v>2.553637644921117E-3</v>
      </c>
      <c r="D37" s="12">
        <v>0.38839094513603145</v>
      </c>
      <c r="E37" s="12">
        <v>7.4785520769091954E-3</v>
      </c>
      <c r="F37" s="12">
        <v>1</v>
      </c>
    </row>
    <row r="38" spans="1:6" x14ac:dyDescent="0.35">
      <c r="A38" s="6" t="s">
        <v>45</v>
      </c>
      <c r="B38" s="12">
        <v>2.5357571149682942E-2</v>
      </c>
      <c r="C38" s="12">
        <v>2.5536376449211162E-3</v>
      </c>
      <c r="D38" s="12">
        <v>0.38839094513603145</v>
      </c>
      <c r="E38" s="12">
        <v>1.2958839801893603E-2</v>
      </c>
      <c r="F38" s="12">
        <v>0.42926099373252913</v>
      </c>
    </row>
    <row r="39" spans="1:6" x14ac:dyDescent="0.35">
      <c r="A39" s="6" t="s">
        <v>43</v>
      </c>
      <c r="B39" s="12">
        <v>0.27918189168154228</v>
      </c>
      <c r="C39" s="12">
        <v>2.5536376449211162E-3</v>
      </c>
      <c r="D39" s="12">
        <v>0.38839094513603145</v>
      </c>
      <c r="E39" s="12">
        <v>1.4884495481520021E-3</v>
      </c>
      <c r="F39" s="12">
        <v>0.67161492401064682</v>
      </c>
    </row>
    <row r="40" spans="1:6" x14ac:dyDescent="0.35">
      <c r="A40" s="5" t="s">
        <v>76</v>
      </c>
      <c r="B40" s="11"/>
      <c r="C40" s="11"/>
      <c r="D40" s="11"/>
      <c r="E40" s="11"/>
      <c r="F40" s="11"/>
    </row>
    <row r="41" spans="1:6" x14ac:dyDescent="0.35">
      <c r="A41" s="6" t="s">
        <v>44</v>
      </c>
      <c r="B41" s="12">
        <v>0.96682551455886157</v>
      </c>
      <c r="C41" s="12">
        <v>2.8647011296528786E-3</v>
      </c>
      <c r="D41" s="12">
        <v>2.576010804526864E-2</v>
      </c>
      <c r="E41" s="12">
        <v>4.5496762662169538E-3</v>
      </c>
      <c r="F41" s="12">
        <v>1</v>
      </c>
    </row>
    <row r="42" spans="1:6" x14ac:dyDescent="0.35">
      <c r="A42" s="6" t="s">
        <v>45</v>
      </c>
      <c r="B42" s="12">
        <v>3.245738548850996E-2</v>
      </c>
      <c r="C42" s="12">
        <v>2.8647011296528786E-3</v>
      </c>
      <c r="D42" s="12">
        <v>2.576010804526864E-2</v>
      </c>
      <c r="E42" s="12">
        <v>5.4165153446179152E-3</v>
      </c>
      <c r="F42" s="12">
        <v>6.6498710008049397E-2</v>
      </c>
    </row>
    <row r="43" spans="1:6" x14ac:dyDescent="0.35">
      <c r="A43" s="6" t="s">
        <v>43</v>
      </c>
      <c r="B43" s="12">
        <v>0.69894917465426176</v>
      </c>
      <c r="C43" s="12">
        <v>2.8647011296528786E-3</v>
      </c>
      <c r="D43" s="12">
        <v>2.576010804526864E-2</v>
      </c>
      <c r="E43" s="12">
        <v>1.5894406478932262E-3</v>
      </c>
      <c r="F43" s="12">
        <v>0.72916342447707649</v>
      </c>
    </row>
    <row r="44" spans="1:6" x14ac:dyDescent="0.35">
      <c r="A44" s="5" t="s">
        <v>78</v>
      </c>
      <c r="B44" s="12">
        <v>1.7739873099767038</v>
      </c>
      <c r="C44" s="12">
        <v>1.673817841481454E-2</v>
      </c>
      <c r="D44" s="12">
        <v>9.3814641130260029E-2</v>
      </c>
      <c r="E44" s="12">
        <v>2.004905845788791E-2</v>
      </c>
      <c r="F44" s="12">
        <v>1.9045891879796661</v>
      </c>
    </row>
    <row r="45" spans="1:6" x14ac:dyDescent="0.35">
      <c r="A45" s="5" t="s">
        <v>79</v>
      </c>
      <c r="B45" s="12">
        <v>1.8367730044072377</v>
      </c>
      <c r="C45" s="12">
        <v>5.5719712253725004E-2</v>
      </c>
      <c r="D45" s="12">
        <v>7.2042807462440201E-3</v>
      </c>
      <c r="E45" s="12">
        <v>0.12397545892309886</v>
      </c>
      <c r="F45" s="12">
        <v>2.0236724563303055</v>
      </c>
    </row>
    <row r="46" spans="1:6" x14ac:dyDescent="0.35">
      <c r="A46" s="5" t="s">
        <v>80</v>
      </c>
      <c r="B46" s="12">
        <v>1.4178369026196289</v>
      </c>
      <c r="C46" s="12">
        <v>3.6382295828512157E-2</v>
      </c>
      <c r="D46" s="12">
        <v>9.2765577159953068E-4</v>
      </c>
      <c r="E46" s="12">
        <v>0.20052233981451859</v>
      </c>
      <c r="F46" s="12">
        <v>1.6556691940342592</v>
      </c>
    </row>
    <row r="47" spans="1:6" x14ac:dyDescent="0.35">
      <c r="A47" s="5" t="s">
        <v>81</v>
      </c>
      <c r="B47" s="12">
        <v>0.9061163279733635</v>
      </c>
      <c r="C47" s="12">
        <v>7.6609129347633489E-3</v>
      </c>
      <c r="D47" s="12">
        <v>1.1651728354080944</v>
      </c>
      <c r="E47" s="12">
        <v>2.1925841426954803E-2</v>
      </c>
      <c r="F47" s="12">
        <v>2.1008759177431759</v>
      </c>
    </row>
    <row r="48" spans="1:6" x14ac:dyDescent="0.35">
      <c r="A48" s="5" t="s">
        <v>82</v>
      </c>
      <c r="B48" s="12">
        <v>1.6982320747016333</v>
      </c>
      <c r="C48" s="12">
        <v>8.5941033889586349E-3</v>
      </c>
      <c r="D48" s="12">
        <v>7.728032413580592E-2</v>
      </c>
      <c r="E48" s="12">
        <v>1.1555632258728094E-2</v>
      </c>
      <c r="F48" s="12">
        <v>1.7956621344851258</v>
      </c>
    </row>
  </sheetData>
  <pageMargins left="0.7" right="0.7" top="0.75" bottom="0.75" header="0.3" footer="0.3"/>
  <drawing r:id="rId3"/>
  <tableParts count="1">
    <tablePart r:id="rId4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5EAB-1F6C-49EF-A039-0BA67A11272A}">
  <dimension ref="A1:J36"/>
  <sheetViews>
    <sheetView workbookViewId="0">
      <selection activeCell="H40" sqref="H40"/>
    </sheetView>
  </sheetViews>
  <sheetFormatPr defaultRowHeight="14.5" x14ac:dyDescent="0.35"/>
  <cols>
    <col min="1" max="1" width="24.81640625" customWidth="1"/>
    <col min="2" max="2" width="33.7265625" customWidth="1"/>
    <col min="3" max="3" width="11.81640625" bestFit="1" customWidth="1"/>
    <col min="5" max="5" width="13" customWidth="1"/>
    <col min="6" max="6" width="12.26953125" customWidth="1"/>
    <col min="8" max="8" width="26.1796875" bestFit="1" customWidth="1"/>
  </cols>
  <sheetData>
    <row r="1" spans="1:10" ht="43.5" x14ac:dyDescent="0.35">
      <c r="A1" t="s">
        <v>115</v>
      </c>
      <c r="B1" t="s">
        <v>116</v>
      </c>
      <c r="C1" t="s">
        <v>83</v>
      </c>
      <c r="D1" t="s">
        <v>0</v>
      </c>
      <c r="E1" s="10" t="s">
        <v>121</v>
      </c>
      <c r="F1" s="10" t="s">
        <v>124</v>
      </c>
      <c r="H1" s="9" t="s">
        <v>120</v>
      </c>
      <c r="I1" s="9" t="s">
        <v>122</v>
      </c>
      <c r="J1" s="9" t="s">
        <v>123</v>
      </c>
    </row>
    <row r="2" spans="1:10" x14ac:dyDescent="0.35">
      <c r="A2" t="s">
        <v>113</v>
      </c>
      <c r="B2" t="s">
        <v>87</v>
      </c>
      <c r="C2" s="1">
        <v>5.1387074729256099E-7</v>
      </c>
      <c r="D2" t="s">
        <v>88</v>
      </c>
      <c r="E2">
        <f>IF($A2=$H$2,C2*I$2,C2*I$3)</f>
        <v>1.711189588484228E-5</v>
      </c>
      <c r="F2">
        <f>IF($A2=$H$2,C2*J$2,C2*J$3)</f>
        <v>3.8026435299649511E-2</v>
      </c>
      <c r="H2" s="9" t="s">
        <v>113</v>
      </c>
      <c r="I2">
        <v>33.299999999999997</v>
      </c>
      <c r="J2">
        <v>74000</v>
      </c>
    </row>
    <row r="3" spans="1:10" x14ac:dyDescent="0.35">
      <c r="A3" t="s">
        <v>113</v>
      </c>
      <c r="B3" t="s">
        <v>111</v>
      </c>
      <c r="C3" s="1">
        <v>4.1714813380228801E-7</v>
      </c>
      <c r="D3" t="s">
        <v>88</v>
      </c>
      <c r="E3">
        <f>IF(A3=$H$2,C3*I$2,C3*I$3)</f>
        <v>1.389103285561619E-5</v>
      </c>
      <c r="F3">
        <f t="shared" ref="F3:F28" si="0">IF($A3=$H$2,C3*J$2,C3*J$3)</f>
        <v>3.0868961901369313E-2</v>
      </c>
      <c r="H3" s="9" t="s">
        <v>114</v>
      </c>
      <c r="I3" s="1">
        <v>1.1E-5</v>
      </c>
      <c r="J3">
        <v>0.14000000000000001</v>
      </c>
    </row>
    <row r="4" spans="1:10" x14ac:dyDescent="0.35">
      <c r="A4" t="s">
        <v>113</v>
      </c>
      <c r="B4" t="s">
        <v>106</v>
      </c>
      <c r="C4" s="1">
        <v>1.83321175190465E-7</v>
      </c>
      <c r="D4" t="s">
        <v>88</v>
      </c>
      <c r="E4">
        <f t="shared" ref="E4:E28" si="1">IF(A4=$H$2,C4*I$2,C4*I$3)</f>
        <v>6.1045951338424835E-6</v>
      </c>
      <c r="F4">
        <f t="shared" si="0"/>
        <v>1.356576696409441E-2</v>
      </c>
    </row>
    <row r="5" spans="1:10" x14ac:dyDescent="0.35">
      <c r="A5" t="s">
        <v>113</v>
      </c>
      <c r="B5" t="s">
        <v>95</v>
      </c>
      <c r="C5" s="1">
        <v>1.8089644568903201E-7</v>
      </c>
      <c r="D5" t="s">
        <v>88</v>
      </c>
      <c r="E5">
        <f t="shared" si="1"/>
        <v>6.0238516414447654E-6</v>
      </c>
      <c r="F5">
        <f t="shared" si="0"/>
        <v>1.3386336980988369E-2</v>
      </c>
    </row>
    <row r="6" spans="1:10" x14ac:dyDescent="0.35">
      <c r="A6" t="s">
        <v>113</v>
      </c>
      <c r="B6" t="s">
        <v>89</v>
      </c>
      <c r="C6" s="1">
        <v>1.72593495708381E-7</v>
      </c>
      <c r="D6" t="s">
        <v>88</v>
      </c>
      <c r="E6">
        <f t="shared" si="1"/>
        <v>5.7473634070890868E-6</v>
      </c>
      <c r="F6">
        <f t="shared" si="0"/>
        <v>1.2771918682420193E-2</v>
      </c>
    </row>
    <row r="7" spans="1:10" x14ac:dyDescent="0.35">
      <c r="A7" t="s">
        <v>113</v>
      </c>
      <c r="B7" t="s">
        <v>97</v>
      </c>
      <c r="C7" s="1">
        <v>7.3162983966723503E-8</v>
      </c>
      <c r="D7" t="s">
        <v>88</v>
      </c>
      <c r="E7">
        <f t="shared" si="1"/>
        <v>2.4363273660918923E-6</v>
      </c>
      <c r="F7">
        <f t="shared" si="0"/>
        <v>5.4140608135375395E-3</v>
      </c>
    </row>
    <row r="8" spans="1:10" x14ac:dyDescent="0.35">
      <c r="A8" t="s">
        <v>113</v>
      </c>
      <c r="B8" t="s">
        <v>96</v>
      </c>
      <c r="C8" s="1">
        <v>3.6997058298491197E-8</v>
      </c>
      <c r="D8" t="s">
        <v>88</v>
      </c>
      <c r="E8">
        <f t="shared" si="1"/>
        <v>1.2320020413397567E-6</v>
      </c>
      <c r="F8">
        <f t="shared" si="0"/>
        <v>2.7377823140883484E-3</v>
      </c>
    </row>
    <row r="9" spans="1:10" x14ac:dyDescent="0.35">
      <c r="A9" t="s">
        <v>113</v>
      </c>
      <c r="B9" t="s">
        <v>94</v>
      </c>
      <c r="C9" s="1">
        <v>1.65326461037223E-9</v>
      </c>
      <c r="D9" t="s">
        <v>88</v>
      </c>
      <c r="E9">
        <f t="shared" si="1"/>
        <v>5.5053711525395256E-8</v>
      </c>
      <c r="F9">
        <f t="shared" si="0"/>
        <v>1.2234158116754501E-4</v>
      </c>
    </row>
    <row r="10" spans="1:10" x14ac:dyDescent="0.35">
      <c r="A10" t="s">
        <v>113</v>
      </c>
      <c r="B10" t="s">
        <v>99</v>
      </c>
      <c r="C10" s="1">
        <v>4.4919445539237201E-10</v>
      </c>
      <c r="D10" t="s">
        <v>88</v>
      </c>
      <c r="E10">
        <f t="shared" si="1"/>
        <v>1.4958175364565985E-8</v>
      </c>
      <c r="F10">
        <f t="shared" si="0"/>
        <v>3.3240389699035527E-5</v>
      </c>
    </row>
    <row r="11" spans="1:10" x14ac:dyDescent="0.35">
      <c r="A11" t="s">
        <v>113</v>
      </c>
      <c r="B11" t="s">
        <v>105</v>
      </c>
      <c r="C11" s="1">
        <v>2.9687895390313498E-11</v>
      </c>
      <c r="D11" t="s">
        <v>88</v>
      </c>
      <c r="E11">
        <f t="shared" si="1"/>
        <v>9.8860691649743945E-10</v>
      </c>
      <c r="F11">
        <f t="shared" si="0"/>
        <v>2.1969042588831988E-6</v>
      </c>
    </row>
    <row r="12" spans="1:10" x14ac:dyDescent="0.35">
      <c r="A12" t="s">
        <v>113</v>
      </c>
      <c r="B12" t="s">
        <v>107</v>
      </c>
      <c r="C12" s="1">
        <v>2.0862106228685299E-11</v>
      </c>
      <c r="D12" t="s">
        <v>88</v>
      </c>
      <c r="E12">
        <f t="shared" si="1"/>
        <v>6.947081374152204E-10</v>
      </c>
      <c r="F12">
        <f t="shared" si="0"/>
        <v>1.5437958609227121E-6</v>
      </c>
    </row>
    <row r="13" spans="1:10" x14ac:dyDescent="0.35">
      <c r="A13" t="s">
        <v>114</v>
      </c>
      <c r="B13" t="s">
        <v>84</v>
      </c>
      <c r="C13">
        <v>0.112907961555893</v>
      </c>
      <c r="D13" t="s">
        <v>85</v>
      </c>
      <c r="E13">
        <f t="shared" si="1"/>
        <v>1.241987577114823E-6</v>
      </c>
      <c r="F13">
        <f t="shared" si="0"/>
        <v>1.5807114617825021E-2</v>
      </c>
    </row>
    <row r="14" spans="1:10" x14ac:dyDescent="0.35">
      <c r="A14" t="s">
        <v>114</v>
      </c>
      <c r="B14" t="s">
        <v>92</v>
      </c>
      <c r="C14">
        <v>4.3308039562062701E-2</v>
      </c>
      <c r="D14" t="s">
        <v>85</v>
      </c>
      <c r="E14">
        <f t="shared" si="1"/>
        <v>4.7638843518268969E-7</v>
      </c>
      <c r="F14">
        <f t="shared" si="0"/>
        <v>6.0631255386887784E-3</v>
      </c>
    </row>
    <row r="15" spans="1:10" x14ac:dyDescent="0.35">
      <c r="A15" t="s">
        <v>114</v>
      </c>
      <c r="B15" t="s">
        <v>86</v>
      </c>
      <c r="C15">
        <v>3.7339481892760797E-2</v>
      </c>
      <c r="D15" t="s">
        <v>85</v>
      </c>
      <c r="E15">
        <f t="shared" si="1"/>
        <v>4.1073430082036873E-7</v>
      </c>
      <c r="F15">
        <f t="shared" si="0"/>
        <v>5.227527464986512E-3</v>
      </c>
    </row>
    <row r="16" spans="1:10" x14ac:dyDescent="0.35">
      <c r="A16" t="s">
        <v>114</v>
      </c>
      <c r="B16" t="s">
        <v>91</v>
      </c>
      <c r="C16">
        <v>3.5877500747260101E-2</v>
      </c>
      <c r="D16" t="s">
        <v>85</v>
      </c>
      <c r="E16">
        <f t="shared" si="1"/>
        <v>3.9465250821986111E-7</v>
      </c>
      <c r="F16">
        <f t="shared" si="0"/>
        <v>5.0228501046164142E-3</v>
      </c>
    </row>
    <row r="17" spans="1:6" x14ac:dyDescent="0.35">
      <c r="A17" t="s">
        <v>114</v>
      </c>
      <c r="B17" t="s">
        <v>101</v>
      </c>
      <c r="C17">
        <v>2.9252410606083901E-2</v>
      </c>
      <c r="D17" t="s">
        <v>85</v>
      </c>
      <c r="E17">
        <f t="shared" si="1"/>
        <v>3.2177651666692291E-7</v>
      </c>
      <c r="F17">
        <f t="shared" si="0"/>
        <v>4.0953374848517465E-3</v>
      </c>
    </row>
    <row r="18" spans="1:6" x14ac:dyDescent="0.35">
      <c r="A18" t="s">
        <v>114</v>
      </c>
      <c r="B18" t="s">
        <v>102</v>
      </c>
      <c r="C18">
        <v>2.6174241096178798E-2</v>
      </c>
      <c r="D18" t="s">
        <v>85</v>
      </c>
      <c r="E18">
        <f t="shared" si="1"/>
        <v>2.8791665205796678E-7</v>
      </c>
      <c r="F18">
        <f t="shared" si="0"/>
        <v>3.6643937534650323E-3</v>
      </c>
    </row>
    <row r="19" spans="1:6" x14ac:dyDescent="0.35">
      <c r="A19" t="s">
        <v>114</v>
      </c>
      <c r="B19" t="s">
        <v>108</v>
      </c>
      <c r="C19">
        <v>1.3262512471459501E-2</v>
      </c>
      <c r="D19" t="s">
        <v>85</v>
      </c>
      <c r="E19">
        <f t="shared" si="1"/>
        <v>1.4588763718605452E-7</v>
      </c>
      <c r="F19">
        <f t="shared" si="0"/>
        <v>1.8567517460043302E-3</v>
      </c>
    </row>
    <row r="20" spans="1:6" x14ac:dyDescent="0.35">
      <c r="A20" t="s">
        <v>114</v>
      </c>
      <c r="B20" t="s">
        <v>100</v>
      </c>
      <c r="C20">
        <v>7.7300741399130204E-3</v>
      </c>
      <c r="D20" t="s">
        <v>85</v>
      </c>
      <c r="E20">
        <f t="shared" si="1"/>
        <v>8.5030815539043224E-8</v>
      </c>
      <c r="F20">
        <f t="shared" si="0"/>
        <v>1.0822103795878229E-3</v>
      </c>
    </row>
    <row r="21" spans="1:6" x14ac:dyDescent="0.35">
      <c r="A21" t="s">
        <v>114</v>
      </c>
      <c r="B21" t="s">
        <v>103</v>
      </c>
      <c r="C21">
        <v>2.8557851926403902E-3</v>
      </c>
      <c r="D21" t="s">
        <v>85</v>
      </c>
      <c r="E21">
        <f t="shared" si="1"/>
        <v>3.1413637119044293E-8</v>
      </c>
      <c r="F21">
        <f t="shared" si="0"/>
        <v>3.9980992696965467E-4</v>
      </c>
    </row>
    <row r="22" spans="1:6" x14ac:dyDescent="0.35">
      <c r="A22" t="s">
        <v>114</v>
      </c>
      <c r="B22" t="s">
        <v>90</v>
      </c>
      <c r="C22">
        <v>2.10421846220333E-3</v>
      </c>
      <c r="D22" t="s">
        <v>85</v>
      </c>
      <c r="E22">
        <f t="shared" si="1"/>
        <v>2.314640308423663E-8</v>
      </c>
      <c r="F22">
        <f t="shared" si="0"/>
        <v>2.9459058470846623E-4</v>
      </c>
    </row>
    <row r="23" spans="1:6" x14ac:dyDescent="0.35">
      <c r="A23" t="s">
        <v>114</v>
      </c>
      <c r="B23" t="s">
        <v>104</v>
      </c>
      <c r="C23" s="1">
        <v>1.4643283553340399E-4</v>
      </c>
      <c r="D23" t="s">
        <v>85</v>
      </c>
      <c r="E23">
        <f t="shared" si="1"/>
        <v>1.6107611908674439E-9</v>
      </c>
      <c r="F23">
        <f t="shared" si="0"/>
        <v>2.0500596974676561E-5</v>
      </c>
    </row>
    <row r="24" spans="1:6" x14ac:dyDescent="0.35">
      <c r="A24" t="s">
        <v>114</v>
      </c>
      <c r="B24" t="s">
        <v>93</v>
      </c>
      <c r="C24" s="1">
        <v>1.3161348845331301E-5</v>
      </c>
      <c r="D24" t="s">
        <v>85</v>
      </c>
      <c r="E24">
        <f t="shared" si="1"/>
        <v>1.4477483729864431E-10</v>
      </c>
      <c r="F24">
        <f t="shared" si="0"/>
        <v>1.8425888383463822E-6</v>
      </c>
    </row>
    <row r="25" spans="1:6" x14ac:dyDescent="0.35">
      <c r="A25" t="s">
        <v>114</v>
      </c>
      <c r="B25" t="s">
        <v>112</v>
      </c>
      <c r="C25" s="1">
        <v>1.01159928540658E-5</v>
      </c>
      <c r="D25" t="s">
        <v>85</v>
      </c>
      <c r="E25">
        <f t="shared" si="1"/>
        <v>1.112759213947238E-10</v>
      </c>
      <c r="F25">
        <f t="shared" si="0"/>
        <v>1.4162389995692121E-6</v>
      </c>
    </row>
    <row r="26" spans="1:6" x14ac:dyDescent="0.35">
      <c r="A26" t="s">
        <v>114</v>
      </c>
      <c r="B26" t="s">
        <v>110</v>
      </c>
      <c r="C26" s="1">
        <v>1.1008109208821E-6</v>
      </c>
      <c r="D26" t="s">
        <v>85</v>
      </c>
      <c r="E26">
        <f t="shared" si="1"/>
        <v>1.21089201297031E-11</v>
      </c>
      <c r="F26">
        <f t="shared" si="0"/>
        <v>1.5411352892349401E-7</v>
      </c>
    </row>
    <row r="27" spans="1:6" x14ac:dyDescent="0.35">
      <c r="A27" t="s">
        <v>114</v>
      </c>
      <c r="B27" t="s">
        <v>109</v>
      </c>
      <c r="C27" s="1">
        <v>2.6270616744186302E-7</v>
      </c>
      <c r="D27" t="s">
        <v>85</v>
      </c>
      <c r="E27">
        <f t="shared" si="1"/>
        <v>2.8897678418604932E-12</v>
      </c>
      <c r="F27">
        <f t="shared" si="0"/>
        <v>3.6778863441860826E-8</v>
      </c>
    </row>
    <row r="28" spans="1:6" x14ac:dyDescent="0.35">
      <c r="A28" t="s">
        <v>114</v>
      </c>
      <c r="B28" t="s">
        <v>98</v>
      </c>
      <c r="C28" s="1">
        <v>3.4426318716297502E-11</v>
      </c>
      <c r="D28" t="s">
        <v>85</v>
      </c>
      <c r="E28">
        <f t="shared" si="1"/>
        <v>3.7868950587927254E-16</v>
      </c>
      <c r="F28">
        <f t="shared" si="0"/>
        <v>4.8196846202816509E-12</v>
      </c>
    </row>
    <row r="30" spans="1:6" x14ac:dyDescent="0.35">
      <c r="A30" s="8" t="s">
        <v>119</v>
      </c>
      <c r="B30" s="8" t="s">
        <v>113</v>
      </c>
      <c r="C30" s="8">
        <f>SUMIF(A$2:A$28,B30,C$2:C$28)</f>
        <v>1.5801430490153251E-6</v>
      </c>
      <c r="D30" s="8"/>
      <c r="E30" s="8">
        <f>SUMIF(A$2:A$28,B30,E$2:E$28)</f>
        <v>5.2618763532210327E-5</v>
      </c>
      <c r="F30" s="8">
        <f>SUMIF(A$2:A$28,B30,F$2:F$28)</f>
        <v>0.11693058562713408</v>
      </c>
    </row>
    <row r="31" spans="1:6" x14ac:dyDescent="0.35">
      <c r="A31" s="8"/>
      <c r="B31" s="8" t="s">
        <v>114</v>
      </c>
      <c r="C31" s="8">
        <f>SUMIF(A$2:A$28,B31,C$2:C$28)</f>
        <v>0.31098329945520281</v>
      </c>
      <c r="E31" s="8">
        <f>SUMIF(A$2:A$28,B31,E$2:E$28)</f>
        <v>3.4208162940072328E-6</v>
      </c>
      <c r="F31" s="8">
        <f>SUMIF(A$2:A$28,B31,F$2:F$28)</f>
        <v>4.3537661923728425E-2</v>
      </c>
    </row>
    <row r="32" spans="1:6" x14ac:dyDescent="0.35">
      <c r="A32" s="8"/>
      <c r="B32" s="8" t="s">
        <v>118</v>
      </c>
      <c r="C32" s="8"/>
      <c r="E32" s="8">
        <f>SUM(E30:E31)</f>
        <v>5.603957982621756E-5</v>
      </c>
      <c r="F32" s="8">
        <f>SUM(F30:F31)</f>
        <v>0.1604682475508625</v>
      </c>
    </row>
    <row r="33" spans="2:6" x14ac:dyDescent="0.35">
      <c r="B33" s="8"/>
      <c r="C33" s="8"/>
      <c r="E33" s="8"/>
      <c r="F33" s="8"/>
    </row>
    <row r="34" spans="2:6" x14ac:dyDescent="0.35">
      <c r="B34" s="8" t="s">
        <v>117</v>
      </c>
      <c r="C34" s="9"/>
      <c r="E34" s="9" t="s">
        <v>125</v>
      </c>
      <c r="F34" s="9" t="s">
        <v>126</v>
      </c>
    </row>
    <row r="35" spans="2:6" x14ac:dyDescent="0.35">
      <c r="B35" s="8" t="s">
        <v>113</v>
      </c>
      <c r="C35" s="3"/>
      <c r="D35" s="3"/>
      <c r="E35" s="3">
        <f t="shared" ref="E35:F35" si="2">E30/MAX(E$30:E$31)</f>
        <v>1</v>
      </c>
      <c r="F35" s="3">
        <f t="shared" si="2"/>
        <v>1</v>
      </c>
    </row>
    <row r="36" spans="2:6" x14ac:dyDescent="0.35">
      <c r="B36" s="8" t="s">
        <v>114</v>
      </c>
      <c r="C36" s="3"/>
      <c r="D36" s="3"/>
      <c r="E36" s="3">
        <f t="shared" ref="E36:F36" si="3">E31/MAX(E$30:E$31)</f>
        <v>6.5011339384917252E-2</v>
      </c>
      <c r="F36" s="3">
        <f t="shared" si="3"/>
        <v>0.37233767102270787</v>
      </c>
    </row>
  </sheetData>
  <autoFilter ref="B1:D1" xr:uid="{D1545EAB-1F6C-49EF-A039-0BA67A11272A}">
    <sortState xmlns:xlrd2="http://schemas.microsoft.com/office/spreadsheetml/2017/richdata2" ref="B2:D28">
      <sortCondition ref="D1"/>
    </sortState>
  </autoFilter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02E1-7FB0-46A4-A350-2D60209B69BD}">
  <dimension ref="A1:J36"/>
  <sheetViews>
    <sheetView workbookViewId="0">
      <selection activeCell="E11" sqref="E11"/>
    </sheetView>
  </sheetViews>
  <sheetFormatPr defaultRowHeight="14.5" x14ac:dyDescent="0.35"/>
  <cols>
    <col min="1" max="1" width="24.81640625" customWidth="1"/>
    <col min="2" max="2" width="33.7265625" customWidth="1"/>
    <col min="3" max="3" width="11.81640625" bestFit="1" customWidth="1"/>
    <col min="5" max="5" width="13" customWidth="1"/>
    <col min="6" max="6" width="12.26953125" customWidth="1"/>
    <col min="8" max="8" width="26.1796875" bestFit="1" customWidth="1"/>
  </cols>
  <sheetData>
    <row r="1" spans="1:10" ht="43.5" x14ac:dyDescent="0.35">
      <c r="A1" t="s">
        <v>115</v>
      </c>
      <c r="B1" t="s">
        <v>116</v>
      </c>
      <c r="C1" t="s">
        <v>83</v>
      </c>
      <c r="D1" t="s">
        <v>0</v>
      </c>
      <c r="E1" s="10" t="s">
        <v>121</v>
      </c>
      <c r="F1" s="10" t="s">
        <v>124</v>
      </c>
      <c r="H1" s="9" t="s">
        <v>120</v>
      </c>
      <c r="I1" s="9" t="s">
        <v>122</v>
      </c>
      <c r="J1" s="9" t="s">
        <v>123</v>
      </c>
    </row>
    <row r="2" spans="1:10" x14ac:dyDescent="0.35">
      <c r="A2" t="s">
        <v>113</v>
      </c>
      <c r="B2" t="s">
        <v>87</v>
      </c>
      <c r="C2" s="1">
        <v>9.2091789271702297E-7</v>
      </c>
      <c r="D2" t="s">
        <v>88</v>
      </c>
      <c r="E2">
        <f>IF($A2=$H$2,C2*I$2,C2*I$3)</f>
        <v>3.066656582747686E-5</v>
      </c>
      <c r="F2">
        <f>IF($A2=$H$2,C2*J$2,C2*J$3)</f>
        <v>6.8147924061059698E-2</v>
      </c>
      <c r="H2" s="9" t="s">
        <v>113</v>
      </c>
      <c r="I2">
        <v>33.299999999999997</v>
      </c>
      <c r="J2">
        <v>74000</v>
      </c>
    </row>
    <row r="3" spans="1:10" x14ac:dyDescent="0.35">
      <c r="A3" t="s">
        <v>113</v>
      </c>
      <c r="B3" t="s">
        <v>111</v>
      </c>
      <c r="C3" s="1">
        <v>3.1729947114252002E-7</v>
      </c>
      <c r="D3" t="s">
        <v>88</v>
      </c>
      <c r="E3">
        <f>IF(A3=$H$2,C3*I$2,C3*I$3)</f>
        <v>1.0566072389045916E-5</v>
      </c>
      <c r="F3">
        <f t="shared" ref="F3:F28" si="0">IF($A3=$H$2,C3*J$2,C3*J$3)</f>
        <v>2.3480160864546483E-2</v>
      </c>
      <c r="H3" s="9" t="s">
        <v>114</v>
      </c>
      <c r="I3" s="1">
        <v>1.1E-5</v>
      </c>
      <c r="J3">
        <v>0.14000000000000001</v>
      </c>
    </row>
    <row r="4" spans="1:10" x14ac:dyDescent="0.35">
      <c r="A4" t="s">
        <v>113</v>
      </c>
      <c r="B4" t="s">
        <v>106</v>
      </c>
      <c r="C4" s="1">
        <v>3.0822822299124E-7</v>
      </c>
      <c r="D4" t="s">
        <v>88</v>
      </c>
      <c r="E4">
        <f t="shared" ref="E4:E28" si="1">IF(A4=$H$2,C4*I$2,C4*I$3)</f>
        <v>1.0263999825608292E-5</v>
      </c>
      <c r="F4">
        <f t="shared" si="0"/>
        <v>2.2808888501351762E-2</v>
      </c>
    </row>
    <row r="5" spans="1:10" x14ac:dyDescent="0.35">
      <c r="A5" t="s">
        <v>113</v>
      </c>
      <c r="B5" t="s">
        <v>95</v>
      </c>
      <c r="C5" s="1">
        <v>1.8823238968611601E-7</v>
      </c>
      <c r="D5" t="s">
        <v>88</v>
      </c>
      <c r="E5">
        <f t="shared" si="1"/>
        <v>6.2681385765476622E-6</v>
      </c>
      <c r="F5">
        <f t="shared" si="0"/>
        <v>1.3929196836772585E-2</v>
      </c>
    </row>
    <row r="6" spans="1:10" x14ac:dyDescent="0.35">
      <c r="A6" t="s">
        <v>113</v>
      </c>
      <c r="B6" t="s">
        <v>89</v>
      </c>
      <c r="C6" s="1">
        <v>1.53317782465472E-7</v>
      </c>
      <c r="D6" t="s">
        <v>88</v>
      </c>
      <c r="E6">
        <f t="shared" si="1"/>
        <v>5.1054821561002173E-6</v>
      </c>
      <c r="F6">
        <f t="shared" si="0"/>
        <v>1.1345515902444928E-2</v>
      </c>
    </row>
    <row r="7" spans="1:10" x14ac:dyDescent="0.35">
      <c r="A7" t="s">
        <v>113</v>
      </c>
      <c r="B7" t="s">
        <v>97</v>
      </c>
      <c r="C7" s="1">
        <v>1.0371250127861899E-7</v>
      </c>
      <c r="D7" t="s">
        <v>88</v>
      </c>
      <c r="E7">
        <f t="shared" si="1"/>
        <v>3.4536262925780123E-6</v>
      </c>
      <c r="F7">
        <f t="shared" si="0"/>
        <v>7.6747250946178052E-3</v>
      </c>
    </row>
    <row r="8" spans="1:10" x14ac:dyDescent="0.35">
      <c r="A8" t="s">
        <v>113</v>
      </c>
      <c r="B8" t="s">
        <v>96</v>
      </c>
      <c r="C8" s="1">
        <v>5.34174589495359E-8</v>
      </c>
      <c r="D8" t="s">
        <v>88</v>
      </c>
      <c r="E8">
        <f t="shared" si="1"/>
        <v>1.7788013830195453E-6</v>
      </c>
      <c r="F8">
        <f t="shared" si="0"/>
        <v>3.952891962265657E-3</v>
      </c>
    </row>
    <row r="9" spans="1:10" x14ac:dyDescent="0.35">
      <c r="A9" t="s">
        <v>113</v>
      </c>
      <c r="B9" t="s">
        <v>94</v>
      </c>
      <c r="C9" s="1">
        <v>1.9145449988462202E-9</v>
      </c>
      <c r="D9" t="s">
        <v>88</v>
      </c>
      <c r="E9">
        <f t="shared" si="1"/>
        <v>6.3754348461579125E-8</v>
      </c>
      <c r="F9">
        <f t="shared" si="0"/>
        <v>1.4167632991462028E-4</v>
      </c>
    </row>
    <row r="10" spans="1:10" x14ac:dyDescent="0.35">
      <c r="A10" t="s">
        <v>113</v>
      </c>
      <c r="B10" t="s">
        <v>99</v>
      </c>
      <c r="C10" s="1">
        <v>2.7774299176198998E-10</v>
      </c>
      <c r="D10" t="s">
        <v>88</v>
      </c>
      <c r="E10">
        <f t="shared" si="1"/>
        <v>9.2488416256742649E-9</v>
      </c>
      <c r="F10">
        <f t="shared" si="0"/>
        <v>2.0552981390387259E-5</v>
      </c>
    </row>
    <row r="11" spans="1:10" x14ac:dyDescent="0.35">
      <c r="A11" t="s">
        <v>113</v>
      </c>
      <c r="B11" t="s">
        <v>105</v>
      </c>
      <c r="C11" s="1">
        <v>4.67168728241718E-11</v>
      </c>
      <c r="D11" t="s">
        <v>88</v>
      </c>
      <c r="E11">
        <f t="shared" si="1"/>
        <v>1.5556718650449209E-9</v>
      </c>
      <c r="F11">
        <f t="shared" si="0"/>
        <v>3.4570485889887134E-6</v>
      </c>
    </row>
    <row r="12" spans="1:10" x14ac:dyDescent="0.35">
      <c r="A12" t="s">
        <v>113</v>
      </c>
      <c r="B12" t="s">
        <v>107</v>
      </c>
      <c r="C12" s="1">
        <v>2.6718271105384299E-11</v>
      </c>
      <c r="D12" t="s">
        <v>88</v>
      </c>
      <c r="E12">
        <f t="shared" si="1"/>
        <v>8.8971842780929708E-10</v>
      </c>
      <c r="F12">
        <f t="shared" si="0"/>
        <v>1.9771520617984382E-6</v>
      </c>
    </row>
    <row r="13" spans="1:10" x14ac:dyDescent="0.35">
      <c r="A13" t="s">
        <v>114</v>
      </c>
      <c r="B13" t="s">
        <v>84</v>
      </c>
      <c r="C13">
        <v>0.20237287343343199</v>
      </c>
      <c r="D13" t="s">
        <v>85</v>
      </c>
      <c r="E13">
        <f t="shared" si="1"/>
        <v>2.2261016077677517E-6</v>
      </c>
      <c r="F13">
        <f t="shared" si="0"/>
        <v>2.8332202280680483E-2</v>
      </c>
    </row>
    <row r="14" spans="1:10" x14ac:dyDescent="0.35">
      <c r="A14" t="s">
        <v>114</v>
      </c>
      <c r="B14" t="s">
        <v>92</v>
      </c>
      <c r="C14">
        <v>6.8648651438930799E-2</v>
      </c>
      <c r="D14" t="s">
        <v>85</v>
      </c>
      <c r="E14">
        <f t="shared" si="1"/>
        <v>7.5513516582823872E-7</v>
      </c>
      <c r="F14">
        <f t="shared" si="0"/>
        <v>9.6108112014503134E-3</v>
      </c>
    </row>
    <row r="15" spans="1:10" x14ac:dyDescent="0.35">
      <c r="A15" t="s">
        <v>114</v>
      </c>
      <c r="B15" t="s">
        <v>86</v>
      </c>
      <c r="C15">
        <v>6.2453323443831602E-2</v>
      </c>
      <c r="D15" t="s">
        <v>85</v>
      </c>
      <c r="E15">
        <f t="shared" si="1"/>
        <v>6.8698655788214764E-7</v>
      </c>
      <c r="F15">
        <f t="shared" si="0"/>
        <v>8.7434652821364242E-3</v>
      </c>
    </row>
    <row r="16" spans="1:10" x14ac:dyDescent="0.35">
      <c r="A16" t="s">
        <v>114</v>
      </c>
      <c r="B16" t="s">
        <v>91</v>
      </c>
      <c r="C16">
        <v>4.62308534955461E-2</v>
      </c>
      <c r="D16" t="s">
        <v>85</v>
      </c>
      <c r="E16">
        <f t="shared" si="1"/>
        <v>5.0853938845100706E-7</v>
      </c>
      <c r="F16">
        <f t="shared" si="0"/>
        <v>6.472319489376455E-3</v>
      </c>
    </row>
    <row r="17" spans="1:6" x14ac:dyDescent="0.35">
      <c r="A17" t="s">
        <v>114</v>
      </c>
      <c r="B17" t="s">
        <v>101</v>
      </c>
      <c r="C17">
        <v>4.42397361552581E-2</v>
      </c>
      <c r="D17" t="s">
        <v>85</v>
      </c>
      <c r="E17">
        <f t="shared" si="1"/>
        <v>4.866370977078391E-7</v>
      </c>
      <c r="F17">
        <f t="shared" si="0"/>
        <v>6.1935630617361345E-3</v>
      </c>
    </row>
    <row r="18" spans="1:6" x14ac:dyDescent="0.35">
      <c r="A18" t="s">
        <v>114</v>
      </c>
      <c r="B18" t="s">
        <v>102</v>
      </c>
      <c r="C18">
        <v>2.3295450514053798E-2</v>
      </c>
      <c r="D18" t="s">
        <v>85</v>
      </c>
      <c r="E18">
        <f t="shared" si="1"/>
        <v>2.5624995565459175E-7</v>
      </c>
      <c r="F18">
        <f t="shared" si="0"/>
        <v>3.261363071967532E-3</v>
      </c>
    </row>
    <row r="19" spans="1:6" x14ac:dyDescent="0.35">
      <c r="A19" t="s">
        <v>114</v>
      </c>
      <c r="B19" t="s">
        <v>108</v>
      </c>
      <c r="C19">
        <v>8.0462998578770002E-3</v>
      </c>
      <c r="D19" t="s">
        <v>85</v>
      </c>
      <c r="E19">
        <f t="shared" si="1"/>
        <v>8.8509298436647004E-8</v>
      </c>
      <c r="F19">
        <f t="shared" si="0"/>
        <v>1.1264819801027801E-3</v>
      </c>
    </row>
    <row r="20" spans="1:6" x14ac:dyDescent="0.35">
      <c r="A20" t="s">
        <v>114</v>
      </c>
      <c r="B20" t="s">
        <v>100</v>
      </c>
      <c r="C20">
        <v>5.0194474248305603E-3</v>
      </c>
      <c r="D20" t="s">
        <v>85</v>
      </c>
      <c r="E20">
        <f t="shared" si="1"/>
        <v>5.5213921673136162E-8</v>
      </c>
      <c r="F20">
        <f t="shared" si="0"/>
        <v>7.0272263947627849E-4</v>
      </c>
    </row>
    <row r="21" spans="1:6" x14ac:dyDescent="0.35">
      <c r="A21" t="s">
        <v>114</v>
      </c>
      <c r="B21" t="s">
        <v>103</v>
      </c>
      <c r="C21">
        <v>3.6011371642496498E-3</v>
      </c>
      <c r="D21" t="s">
        <v>85</v>
      </c>
      <c r="E21">
        <f t="shared" si="1"/>
        <v>3.9612508806746149E-8</v>
      </c>
      <c r="F21">
        <f t="shared" si="0"/>
        <v>5.0415920299495104E-4</v>
      </c>
    </row>
    <row r="22" spans="1:6" x14ac:dyDescent="0.35">
      <c r="A22" t="s">
        <v>114</v>
      </c>
      <c r="B22" t="s">
        <v>90</v>
      </c>
      <c r="C22">
        <v>2.67236866217493E-3</v>
      </c>
      <c r="D22" t="s">
        <v>85</v>
      </c>
      <c r="E22">
        <f t="shared" si="1"/>
        <v>2.9396055283924228E-8</v>
      </c>
      <c r="F22">
        <f t="shared" si="0"/>
        <v>3.7413161270449021E-4</v>
      </c>
    </row>
    <row r="23" spans="1:6" x14ac:dyDescent="0.35">
      <c r="A23" t="s">
        <v>114</v>
      </c>
      <c r="B23" t="s">
        <v>104</v>
      </c>
      <c r="C23" s="1">
        <v>3.1198144316745501E-4</v>
      </c>
      <c r="D23" t="s">
        <v>85</v>
      </c>
      <c r="E23">
        <f t="shared" si="1"/>
        <v>3.4317958748420052E-9</v>
      </c>
      <c r="F23">
        <f t="shared" si="0"/>
        <v>4.3677402043443705E-5</v>
      </c>
    </row>
    <row r="24" spans="1:6" x14ac:dyDescent="0.35">
      <c r="A24" t="s">
        <v>114</v>
      </c>
      <c r="B24" t="s">
        <v>93</v>
      </c>
      <c r="C24" s="1">
        <v>1.5012636072231899E-5</v>
      </c>
      <c r="D24" t="s">
        <v>85</v>
      </c>
      <c r="E24">
        <f t="shared" si="1"/>
        <v>1.651389967945509E-10</v>
      </c>
      <c r="F24">
        <f t="shared" si="0"/>
        <v>2.1017690501124662E-6</v>
      </c>
    </row>
    <row r="25" spans="1:6" x14ac:dyDescent="0.35">
      <c r="A25" t="s">
        <v>114</v>
      </c>
      <c r="B25" t="s">
        <v>112</v>
      </c>
      <c r="C25" s="1">
        <v>1.3865323842694701E-5</v>
      </c>
      <c r="D25" t="s">
        <v>85</v>
      </c>
      <c r="E25">
        <f t="shared" si="1"/>
        <v>1.5251856226964172E-10</v>
      </c>
      <c r="F25">
        <f t="shared" si="0"/>
        <v>1.9411453379772583E-6</v>
      </c>
    </row>
    <row r="26" spans="1:6" x14ac:dyDescent="0.35">
      <c r="A26" t="s">
        <v>114</v>
      </c>
      <c r="B26" t="s">
        <v>110</v>
      </c>
      <c r="C26" s="1">
        <v>5.28770451553678E-7</v>
      </c>
      <c r="D26" t="s">
        <v>85</v>
      </c>
      <c r="E26">
        <f t="shared" si="1"/>
        <v>5.8164749670904576E-12</v>
      </c>
      <c r="F26">
        <f t="shared" si="0"/>
        <v>7.4027863217514923E-8</v>
      </c>
    </row>
    <row r="27" spans="1:6" x14ac:dyDescent="0.35">
      <c r="A27" t="s">
        <v>114</v>
      </c>
      <c r="B27" t="s">
        <v>109</v>
      </c>
      <c r="C27" s="1">
        <v>3.96696718878154E-7</v>
      </c>
      <c r="D27" t="s">
        <v>85</v>
      </c>
      <c r="E27">
        <f t="shared" si="1"/>
        <v>4.3636639076596935E-12</v>
      </c>
      <c r="F27">
        <f t="shared" si="0"/>
        <v>5.5537540642941566E-8</v>
      </c>
    </row>
    <row r="28" spans="1:6" x14ac:dyDescent="0.35">
      <c r="A28" t="s">
        <v>114</v>
      </c>
      <c r="B28" t="s">
        <v>98</v>
      </c>
      <c r="C28" s="1">
        <v>2.2398076188198901E-11</v>
      </c>
      <c r="D28" t="s">
        <v>85</v>
      </c>
      <c r="E28">
        <f t="shared" si="1"/>
        <v>2.4637883807018791E-16</v>
      </c>
      <c r="F28">
        <f t="shared" si="0"/>
        <v>3.1357306663478463E-12</v>
      </c>
    </row>
    <row r="30" spans="1:6" x14ac:dyDescent="0.35">
      <c r="A30" s="8" t="s">
        <v>119</v>
      </c>
      <c r="B30" s="8" t="s">
        <v>113</v>
      </c>
      <c r="C30" s="8">
        <f>SUMIF(A$2:A$28,B30,C$2:C$28)</f>
        <v>2.0473914423650637E-6</v>
      </c>
      <c r="D30" s="8"/>
      <c r="E30" s="8">
        <f>SUMIF(A$2:A$28,B30,E$2:E$28)</f>
        <v>6.817813503075662E-5</v>
      </c>
      <c r="F30" s="8">
        <f>SUMIF(A$2:A$28,B30,F$2:F$28)</f>
        <v>0.15150696673501471</v>
      </c>
    </row>
    <row r="31" spans="1:6" x14ac:dyDescent="0.35">
      <c r="A31" s="8"/>
      <c r="B31" s="8" t="s">
        <v>114</v>
      </c>
      <c r="C31" s="8">
        <f>SUMIF(A$2:A$28,B31,C$2:C$28)</f>
        <v>0.46692192648283543</v>
      </c>
      <c r="E31" s="8">
        <f>SUMIF(A$2:A$28,B31,E$2:E$28)</f>
        <v>5.1361411913111888E-6</v>
      </c>
      <c r="F31" s="8">
        <f>SUMIF(A$2:A$28,B31,F$2:F$28)</f>
        <v>6.5369069707596955E-2</v>
      </c>
    </row>
    <row r="32" spans="1:6" x14ac:dyDescent="0.35">
      <c r="A32" s="8"/>
      <c r="B32" s="8" t="s">
        <v>118</v>
      </c>
      <c r="C32" s="8"/>
      <c r="E32" s="8">
        <f>SUM(E30:E31)</f>
        <v>7.3314276222067812E-5</v>
      </c>
      <c r="F32" s="8">
        <f>SUM(F30:F31)</f>
        <v>0.21687603644261166</v>
      </c>
    </row>
    <row r="33" spans="2:6" x14ac:dyDescent="0.35">
      <c r="B33" s="8"/>
      <c r="C33" s="8"/>
      <c r="E33" s="8"/>
      <c r="F33" s="8"/>
    </row>
    <row r="34" spans="2:6" x14ac:dyDescent="0.35">
      <c r="B34" s="8"/>
      <c r="C34" s="9"/>
      <c r="E34" s="9"/>
      <c r="F34" s="9"/>
    </row>
    <row r="35" spans="2:6" x14ac:dyDescent="0.35">
      <c r="B35" s="8"/>
      <c r="C35" s="3"/>
      <c r="D35" s="3"/>
      <c r="E35" s="3"/>
      <c r="F35" s="3"/>
    </row>
    <row r="36" spans="2:6" x14ac:dyDescent="0.35">
      <c r="B36" s="8"/>
      <c r="C36" s="3"/>
      <c r="D36" s="3"/>
      <c r="E36" s="3"/>
      <c r="F36" s="3"/>
    </row>
  </sheetData>
  <autoFilter ref="B1:D1" xr:uid="{D1545EAB-1F6C-49EF-A039-0BA67A11272A}">
    <sortState xmlns:xlrd2="http://schemas.microsoft.com/office/spreadsheetml/2017/richdata2" ref="B2:D28">
      <sortCondition ref="D1"/>
    </sortState>
  </autoFilter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0F8F-6549-461A-9EA9-C96D07C21CBB}">
  <dimension ref="A1:J36"/>
  <sheetViews>
    <sheetView workbookViewId="0">
      <selection activeCell="A2" sqref="A2:B28"/>
    </sheetView>
  </sheetViews>
  <sheetFormatPr defaultRowHeight="14.5" x14ac:dyDescent="0.35"/>
  <cols>
    <col min="1" max="1" width="24.81640625" customWidth="1"/>
    <col min="2" max="2" width="33.7265625" customWidth="1"/>
    <col min="3" max="3" width="11.81640625" bestFit="1" customWidth="1"/>
    <col min="5" max="5" width="13" customWidth="1"/>
    <col min="6" max="6" width="12.26953125" customWidth="1"/>
    <col min="8" max="8" width="26.1796875" bestFit="1" customWidth="1"/>
  </cols>
  <sheetData>
    <row r="1" spans="1:10" ht="43.5" x14ac:dyDescent="0.35">
      <c r="A1" t="s">
        <v>115</v>
      </c>
      <c r="B1" t="s">
        <v>116</v>
      </c>
      <c r="C1" t="s">
        <v>83</v>
      </c>
      <c r="D1" t="s">
        <v>0</v>
      </c>
      <c r="E1" s="10" t="s">
        <v>121</v>
      </c>
      <c r="F1" s="10" t="s">
        <v>124</v>
      </c>
      <c r="H1" s="9" t="s">
        <v>120</v>
      </c>
      <c r="I1" s="9" t="s">
        <v>122</v>
      </c>
      <c r="J1" s="9" t="s">
        <v>123</v>
      </c>
    </row>
    <row r="2" spans="1:10" x14ac:dyDescent="0.35">
      <c r="A2" t="s">
        <v>113</v>
      </c>
      <c r="B2" t="s">
        <v>87</v>
      </c>
      <c r="C2" s="1">
        <v>6.11283342178062E-7</v>
      </c>
      <c r="D2" t="s">
        <v>88</v>
      </c>
      <c r="E2">
        <f>IF($A2=$H$2,C2*I$2,C2*I$3)</f>
        <v>2.0355735294529464E-5</v>
      </c>
      <c r="F2">
        <f>IF($A2=$H$2,C2*J$2,C2*J$3)</f>
        <v>4.5234967321176586E-2</v>
      </c>
      <c r="H2" s="9" t="s">
        <v>113</v>
      </c>
      <c r="I2">
        <v>33.299999999999997</v>
      </c>
      <c r="J2">
        <v>74000</v>
      </c>
    </row>
    <row r="3" spans="1:10" x14ac:dyDescent="0.35">
      <c r="A3" t="s">
        <v>113</v>
      </c>
      <c r="B3" t="s">
        <v>111</v>
      </c>
      <c r="C3" s="1">
        <v>3.2899988502384901E-7</v>
      </c>
      <c r="D3" t="s">
        <v>88</v>
      </c>
      <c r="E3">
        <f>IF(A3=$H$2,C3*I$2,C3*I$3)</f>
        <v>1.0955696171294172E-5</v>
      </c>
      <c r="F3">
        <f t="shared" ref="F3:F28" si="0">IF($A3=$H$2,C3*J$2,C3*J$3)</f>
        <v>2.4345991491764828E-2</v>
      </c>
      <c r="H3" s="9" t="s">
        <v>114</v>
      </c>
      <c r="I3" s="1">
        <v>1.1E-5</v>
      </c>
      <c r="J3">
        <v>0.14000000000000001</v>
      </c>
    </row>
    <row r="4" spans="1:10" x14ac:dyDescent="0.35">
      <c r="A4" t="s">
        <v>113</v>
      </c>
      <c r="B4" t="s">
        <v>106</v>
      </c>
      <c r="C4" s="1">
        <v>1.7878513436611001E-7</v>
      </c>
      <c r="D4" t="s">
        <v>88</v>
      </c>
      <c r="E4">
        <f t="shared" ref="E4:E28" si="1">IF(A4=$H$2,C4*I$2,C4*I$3)</f>
        <v>5.9535449743914628E-6</v>
      </c>
      <c r="F4">
        <f t="shared" si="0"/>
        <v>1.3230099943092141E-2</v>
      </c>
    </row>
    <row r="5" spans="1:10" x14ac:dyDescent="0.35">
      <c r="A5" t="s">
        <v>113</v>
      </c>
      <c r="B5" t="s">
        <v>95</v>
      </c>
      <c r="C5" s="1">
        <v>1.2810550341217401E-7</v>
      </c>
      <c r="D5" t="s">
        <v>88</v>
      </c>
      <c r="E5">
        <f t="shared" si="1"/>
        <v>4.2659132636253937E-6</v>
      </c>
      <c r="F5">
        <f t="shared" si="0"/>
        <v>9.4798072525008759E-3</v>
      </c>
    </row>
    <row r="6" spans="1:10" x14ac:dyDescent="0.35">
      <c r="A6" t="s">
        <v>113</v>
      </c>
      <c r="B6" t="s">
        <v>89</v>
      </c>
      <c r="C6" s="1">
        <v>1.1922230990410999E-7</v>
      </c>
      <c r="D6" t="s">
        <v>88</v>
      </c>
      <c r="E6">
        <f t="shared" si="1"/>
        <v>3.970102919806862E-6</v>
      </c>
      <c r="F6">
        <f t="shared" si="0"/>
        <v>8.8224509329041384E-3</v>
      </c>
    </row>
    <row r="7" spans="1:10" x14ac:dyDescent="0.35">
      <c r="A7" t="s">
        <v>113</v>
      </c>
      <c r="B7" t="s">
        <v>97</v>
      </c>
      <c r="C7" s="1">
        <v>7.0594768852249198E-8</v>
      </c>
      <c r="D7" t="s">
        <v>88</v>
      </c>
      <c r="E7">
        <f t="shared" si="1"/>
        <v>2.3508058027798981E-6</v>
      </c>
      <c r="F7">
        <f t="shared" si="0"/>
        <v>5.2240128950664403E-3</v>
      </c>
    </row>
    <row r="8" spans="1:10" x14ac:dyDescent="0.35">
      <c r="A8" t="s">
        <v>113</v>
      </c>
      <c r="B8" t="s">
        <v>96</v>
      </c>
      <c r="C8" s="1">
        <v>2.9200227497367301E-8</v>
      </c>
      <c r="D8" t="s">
        <v>88</v>
      </c>
      <c r="E8">
        <f t="shared" si="1"/>
        <v>9.7236757566233107E-7</v>
      </c>
      <c r="F8">
        <f t="shared" si="0"/>
        <v>2.1608168348051801E-3</v>
      </c>
    </row>
    <row r="9" spans="1:10" x14ac:dyDescent="0.35">
      <c r="A9" t="s">
        <v>113</v>
      </c>
      <c r="B9" t="s">
        <v>94</v>
      </c>
      <c r="C9" s="1">
        <v>1.36913027213532E-9</v>
      </c>
      <c r="D9" t="s">
        <v>88</v>
      </c>
      <c r="E9">
        <f t="shared" si="1"/>
        <v>4.5592038062106151E-8</v>
      </c>
      <c r="F9">
        <f t="shared" si="0"/>
        <v>1.0131564013801368E-4</v>
      </c>
    </row>
    <row r="10" spans="1:10" x14ac:dyDescent="0.35">
      <c r="A10" t="s">
        <v>113</v>
      </c>
      <c r="B10" t="s">
        <v>99</v>
      </c>
      <c r="C10" s="1">
        <v>3.0993372438966001E-10</v>
      </c>
      <c r="D10" t="s">
        <v>88</v>
      </c>
      <c r="E10">
        <f t="shared" si="1"/>
        <v>1.0320793022175677E-8</v>
      </c>
      <c r="F10">
        <f t="shared" si="0"/>
        <v>2.293509560483484E-5</v>
      </c>
    </row>
    <row r="11" spans="1:10" x14ac:dyDescent="0.35">
      <c r="A11" t="s">
        <v>113</v>
      </c>
      <c r="B11" t="s">
        <v>105</v>
      </c>
      <c r="C11" s="1">
        <v>2.9654224539486399E-11</v>
      </c>
      <c r="D11" t="s">
        <v>88</v>
      </c>
      <c r="E11">
        <f t="shared" si="1"/>
        <v>9.8748567716489703E-10</v>
      </c>
      <c r="F11">
        <f t="shared" si="0"/>
        <v>2.1944126159219935E-6</v>
      </c>
    </row>
    <row r="12" spans="1:10" x14ac:dyDescent="0.35">
      <c r="A12" t="s">
        <v>113</v>
      </c>
      <c r="B12" t="s">
        <v>107</v>
      </c>
      <c r="C12" s="1">
        <v>1.8321156491395699E-11</v>
      </c>
      <c r="D12" t="s">
        <v>88</v>
      </c>
      <c r="E12">
        <f t="shared" si="1"/>
        <v>6.1009451116347672E-10</v>
      </c>
      <c r="F12">
        <f t="shared" si="0"/>
        <v>1.3557655803632817E-6</v>
      </c>
    </row>
    <row r="13" spans="1:10" x14ac:dyDescent="0.35">
      <c r="A13" t="s">
        <v>114</v>
      </c>
      <c r="B13" t="s">
        <v>84</v>
      </c>
      <c r="C13">
        <v>7.23083008824561E-2</v>
      </c>
      <c r="D13" t="s">
        <v>85</v>
      </c>
      <c r="E13">
        <f t="shared" si="1"/>
        <v>7.9539130970701709E-7</v>
      </c>
      <c r="F13">
        <f t="shared" si="0"/>
        <v>1.0123162123543855E-2</v>
      </c>
    </row>
    <row r="14" spans="1:10" x14ac:dyDescent="0.35">
      <c r="A14" t="s">
        <v>114</v>
      </c>
      <c r="B14" t="s">
        <v>92</v>
      </c>
      <c r="C14">
        <v>5.05390904216012E-2</v>
      </c>
      <c r="D14" t="s">
        <v>85</v>
      </c>
      <c r="E14">
        <f t="shared" si="1"/>
        <v>5.5592999463761316E-7</v>
      </c>
      <c r="F14">
        <f t="shared" si="0"/>
        <v>7.0754726590241688E-3</v>
      </c>
    </row>
    <row r="15" spans="1:10" x14ac:dyDescent="0.35">
      <c r="A15" t="s">
        <v>114</v>
      </c>
      <c r="B15" t="s">
        <v>86</v>
      </c>
      <c r="C15">
        <v>4.3155989335109002E-2</v>
      </c>
      <c r="D15" t="s">
        <v>85</v>
      </c>
      <c r="E15">
        <f t="shared" si="1"/>
        <v>4.7471588268619902E-7</v>
      </c>
      <c r="F15">
        <f t="shared" si="0"/>
        <v>6.0418385069152605E-3</v>
      </c>
    </row>
    <row r="16" spans="1:10" x14ac:dyDescent="0.35">
      <c r="A16" t="s">
        <v>114</v>
      </c>
      <c r="B16" t="s">
        <v>91</v>
      </c>
      <c r="C16">
        <v>3.1297626262421399E-2</v>
      </c>
      <c r="D16" t="s">
        <v>85</v>
      </c>
      <c r="E16">
        <f t="shared" si="1"/>
        <v>3.4427388888663536E-7</v>
      </c>
      <c r="F16">
        <f t="shared" si="0"/>
        <v>4.3816676767389961E-3</v>
      </c>
    </row>
    <row r="17" spans="1:6" x14ac:dyDescent="0.35">
      <c r="A17" t="s">
        <v>114</v>
      </c>
      <c r="B17" t="s">
        <v>101</v>
      </c>
      <c r="C17">
        <v>2.5791208471473499E-2</v>
      </c>
      <c r="D17" t="s">
        <v>85</v>
      </c>
      <c r="E17">
        <f t="shared" si="1"/>
        <v>2.8370329318620845E-7</v>
      </c>
      <c r="F17">
        <f t="shared" si="0"/>
        <v>3.61076918600629E-3</v>
      </c>
    </row>
    <row r="18" spans="1:6" x14ac:dyDescent="0.35">
      <c r="A18" t="s">
        <v>114</v>
      </c>
      <c r="B18" t="s">
        <v>102</v>
      </c>
      <c r="C18">
        <v>1.6519507508602899E-2</v>
      </c>
      <c r="D18" t="s">
        <v>85</v>
      </c>
      <c r="E18">
        <f t="shared" si="1"/>
        <v>1.8171458259463187E-7</v>
      </c>
      <c r="F18">
        <f t="shared" si="0"/>
        <v>2.3127310512044059E-3</v>
      </c>
    </row>
    <row r="19" spans="1:6" x14ac:dyDescent="0.35">
      <c r="A19" t="s">
        <v>114</v>
      </c>
      <c r="B19" t="s">
        <v>108</v>
      </c>
      <c r="C19">
        <v>1.38035565740627E-2</v>
      </c>
      <c r="D19" t="s">
        <v>85</v>
      </c>
      <c r="E19">
        <f t="shared" si="1"/>
        <v>1.5183912231468969E-7</v>
      </c>
      <c r="F19">
        <f t="shared" si="0"/>
        <v>1.9324979203687782E-3</v>
      </c>
    </row>
    <row r="20" spans="1:6" x14ac:dyDescent="0.35">
      <c r="A20" t="s">
        <v>114</v>
      </c>
      <c r="B20" t="s">
        <v>100</v>
      </c>
      <c r="C20">
        <v>1.1002992573542199E-2</v>
      </c>
      <c r="D20" t="s">
        <v>85</v>
      </c>
      <c r="E20">
        <f t="shared" si="1"/>
        <v>1.210329183089642E-7</v>
      </c>
      <c r="F20">
        <f t="shared" si="0"/>
        <v>1.5404189602959081E-3</v>
      </c>
    </row>
    <row r="21" spans="1:6" x14ac:dyDescent="0.35">
      <c r="A21" t="s">
        <v>114</v>
      </c>
      <c r="B21" t="s">
        <v>103</v>
      </c>
      <c r="C21">
        <v>1.83749893242704E-3</v>
      </c>
      <c r="D21" t="s">
        <v>85</v>
      </c>
      <c r="E21">
        <f t="shared" si="1"/>
        <v>2.021248825669744E-8</v>
      </c>
      <c r="F21">
        <f t="shared" si="0"/>
        <v>2.572498505397856E-4</v>
      </c>
    </row>
    <row r="22" spans="1:6" x14ac:dyDescent="0.35">
      <c r="A22" t="s">
        <v>114</v>
      </c>
      <c r="B22" t="s">
        <v>90</v>
      </c>
      <c r="C22">
        <v>1.74405399358998E-3</v>
      </c>
      <c r="D22" t="s">
        <v>85</v>
      </c>
      <c r="E22">
        <f t="shared" si="1"/>
        <v>1.918459392948978E-8</v>
      </c>
      <c r="F22">
        <f t="shared" si="0"/>
        <v>2.4416755910259722E-4</v>
      </c>
    </row>
    <row r="23" spans="1:6" x14ac:dyDescent="0.35">
      <c r="A23" t="s">
        <v>114</v>
      </c>
      <c r="B23" t="s">
        <v>104</v>
      </c>
      <c r="C23" s="1">
        <v>1.2893145639171101E-4</v>
      </c>
      <c r="D23" t="s">
        <v>85</v>
      </c>
      <c r="E23">
        <f t="shared" si="1"/>
        <v>1.418246020308821E-9</v>
      </c>
      <c r="F23">
        <f t="shared" si="0"/>
        <v>1.8050403894839542E-5</v>
      </c>
    </row>
    <row r="24" spans="1:6" x14ac:dyDescent="0.35">
      <c r="A24" t="s">
        <v>114</v>
      </c>
      <c r="B24" t="s">
        <v>93</v>
      </c>
      <c r="C24" s="1">
        <v>1.28543667908783E-5</v>
      </c>
      <c r="D24" t="s">
        <v>85</v>
      </c>
      <c r="E24">
        <f t="shared" si="1"/>
        <v>1.413980346996613E-10</v>
      </c>
      <c r="F24">
        <f t="shared" si="0"/>
        <v>1.7996113507229623E-6</v>
      </c>
    </row>
    <row r="25" spans="1:6" x14ac:dyDescent="0.35">
      <c r="A25" t="s">
        <v>114</v>
      </c>
      <c r="B25" t="s">
        <v>112</v>
      </c>
      <c r="C25" s="1">
        <v>7.48125642286409E-6</v>
      </c>
      <c r="D25" t="s">
        <v>85</v>
      </c>
      <c r="E25">
        <f t="shared" si="1"/>
        <v>8.2293820651504992E-11</v>
      </c>
      <c r="F25">
        <f t="shared" si="0"/>
        <v>1.0473758992009728E-6</v>
      </c>
    </row>
    <row r="26" spans="1:6" x14ac:dyDescent="0.35">
      <c r="A26" t="s">
        <v>114</v>
      </c>
      <c r="B26" t="s">
        <v>110</v>
      </c>
      <c r="C26" s="1">
        <v>1.62146737732236E-6</v>
      </c>
      <c r="D26" t="s">
        <v>85</v>
      </c>
      <c r="E26">
        <f t="shared" si="1"/>
        <v>1.7836141150545959E-11</v>
      </c>
      <c r="F26">
        <f t="shared" si="0"/>
        <v>2.2700543282513041E-7</v>
      </c>
    </row>
    <row r="27" spans="1:6" x14ac:dyDescent="0.35">
      <c r="A27" t="s">
        <v>114</v>
      </c>
      <c r="B27" t="s">
        <v>109</v>
      </c>
      <c r="C27" s="1">
        <v>1.3626718716902E-7</v>
      </c>
      <c r="D27" t="s">
        <v>85</v>
      </c>
      <c r="E27">
        <f t="shared" si="1"/>
        <v>1.49893905885922E-12</v>
      </c>
      <c r="F27">
        <f t="shared" si="0"/>
        <v>1.9077406203662802E-8</v>
      </c>
    </row>
    <row r="28" spans="1:6" x14ac:dyDescent="0.35">
      <c r="A28" t="s">
        <v>114</v>
      </c>
      <c r="B28" t="s">
        <v>98</v>
      </c>
      <c r="C28" s="1">
        <v>2.9533153081300698E-11</v>
      </c>
      <c r="D28" t="s">
        <v>85</v>
      </c>
      <c r="E28">
        <f t="shared" si="1"/>
        <v>3.2486468389430767E-16</v>
      </c>
      <c r="F28">
        <f t="shared" si="0"/>
        <v>4.1346414313820985E-12</v>
      </c>
    </row>
    <row r="30" spans="1:6" x14ac:dyDescent="0.35">
      <c r="A30" s="8" t="s">
        <v>119</v>
      </c>
      <c r="B30" s="8" t="s">
        <v>113</v>
      </c>
      <c r="C30" s="8">
        <f>SUMIF(A$2:A$28,B30,C$2:C$28)</f>
        <v>1.4679182106114777E-6</v>
      </c>
      <c r="D30" s="8"/>
      <c r="E30" s="8">
        <f>SUMIF(A$2:A$28,B30,E$2:E$28)</f>
        <v>4.88816764133622E-5</v>
      </c>
      <c r="F30" s="8">
        <f>SUMIF(A$2:A$28,B30,F$2:F$28)</f>
        <v>0.10862594758524931</v>
      </c>
    </row>
    <row r="31" spans="1:6" x14ac:dyDescent="0.35">
      <c r="A31" s="8"/>
      <c r="B31" s="8" t="s">
        <v>114</v>
      </c>
      <c r="C31" s="8">
        <f>SUMIF(A$2:A$28,B31,C$2:C$28)</f>
        <v>0.26815084979898901</v>
      </c>
      <c r="E31" s="8">
        <f>SUMIF(A$2:A$28,B31,E$2:E$28)</f>
        <v>2.9496593477888807E-6</v>
      </c>
      <c r="F31" s="8">
        <f>SUMIF(A$2:A$28,B31,F$2:F$28)</f>
        <v>3.7541118971858481E-2</v>
      </c>
    </row>
    <row r="32" spans="1:6" x14ac:dyDescent="0.35">
      <c r="A32" s="8"/>
      <c r="B32" s="8" t="s">
        <v>118</v>
      </c>
      <c r="C32" s="8"/>
      <c r="E32" s="8">
        <f>SUM(E30:E31)</f>
        <v>5.1831335761151079E-5</v>
      </c>
      <c r="F32" s="8">
        <f>SUM(F30:F31)</f>
        <v>0.14616706655710779</v>
      </c>
    </row>
    <row r="33" spans="2:6" x14ac:dyDescent="0.35">
      <c r="B33" s="8"/>
      <c r="C33" s="8"/>
      <c r="E33" s="8"/>
      <c r="F33" s="8"/>
    </row>
    <row r="34" spans="2:6" x14ac:dyDescent="0.35">
      <c r="B34" s="8"/>
      <c r="C34" s="9"/>
      <c r="E34" s="9"/>
      <c r="F34" s="9"/>
    </row>
    <row r="35" spans="2:6" x14ac:dyDescent="0.35">
      <c r="B35" s="8"/>
      <c r="C35" s="3"/>
      <c r="D35" s="3"/>
      <c r="E35" s="3"/>
      <c r="F35" s="3"/>
    </row>
    <row r="36" spans="2:6" x14ac:dyDescent="0.35">
      <c r="B36" s="8"/>
      <c r="C36" s="3"/>
      <c r="D36" s="3"/>
      <c r="E36" s="3"/>
      <c r="F36" s="3"/>
    </row>
  </sheetData>
  <autoFilter ref="B1:D1" xr:uid="{D1545EAB-1F6C-49EF-A039-0BA67A11272A}">
    <sortState xmlns:xlrd2="http://schemas.microsoft.com/office/spreadsheetml/2017/richdata2" ref="B2:D28">
      <sortCondition ref="D1"/>
    </sortState>
  </autoFilter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4FE0-E534-4D41-A084-317CA28C8D97}">
  <dimension ref="A1:G38"/>
  <sheetViews>
    <sheetView topLeftCell="A13" workbookViewId="0">
      <selection activeCell="N11" sqref="N11"/>
    </sheetView>
  </sheetViews>
  <sheetFormatPr defaultRowHeight="14.5" x14ac:dyDescent="0.35"/>
  <cols>
    <col min="1" max="1" width="16" bestFit="1" customWidth="1"/>
    <col min="2" max="4" width="11.81640625" bestFit="1" customWidth="1"/>
  </cols>
  <sheetData>
    <row r="1" spans="1:7" x14ac:dyDescent="0.35">
      <c r="B1" s="9" t="s">
        <v>43</v>
      </c>
      <c r="C1" s="9" t="s">
        <v>44</v>
      </c>
      <c r="D1" s="9" t="s">
        <v>45</v>
      </c>
      <c r="G1" s="1"/>
    </row>
    <row r="2" spans="1:7" x14ac:dyDescent="0.35">
      <c r="A2" s="9" t="s">
        <v>125</v>
      </c>
      <c r="B2">
        <f>'Q5 US results'!$E$32</f>
        <v>5.603957982621756E-5</v>
      </c>
      <c r="C2">
        <f>'Q5 CN results'!$E$32</f>
        <v>7.3314276222067812E-5</v>
      </c>
      <c r="D2">
        <f>'Q5 QC results'!$E$32</f>
        <v>5.1831335761151079E-5</v>
      </c>
      <c r="G2" s="1"/>
    </row>
    <row r="3" spans="1:7" x14ac:dyDescent="0.35">
      <c r="A3" s="9" t="s">
        <v>126</v>
      </c>
      <c r="B3">
        <f>'Q5 US results'!$F$32</f>
        <v>0.1604682475508625</v>
      </c>
      <c r="C3">
        <f>'Q5 CN results'!$F$32</f>
        <v>0.21687603644261166</v>
      </c>
      <c r="D3">
        <f>'Q5 QC results'!$F$32</f>
        <v>0.14616706655710779</v>
      </c>
      <c r="G3" s="1"/>
    </row>
    <row r="4" spans="1:7" x14ac:dyDescent="0.35">
      <c r="G4" s="1"/>
    </row>
    <row r="5" spans="1:7" x14ac:dyDescent="0.35">
      <c r="A5" s="9" t="s">
        <v>117</v>
      </c>
      <c r="G5" s="1"/>
    </row>
    <row r="6" spans="1:7" x14ac:dyDescent="0.35">
      <c r="B6" s="9" t="s">
        <v>43</v>
      </c>
      <c r="C6" s="9" t="s">
        <v>44</v>
      </c>
      <c r="D6" s="9" t="s">
        <v>45</v>
      </c>
      <c r="G6" s="1"/>
    </row>
    <row r="7" spans="1:7" x14ac:dyDescent="0.35">
      <c r="A7" s="9" t="s">
        <v>125</v>
      </c>
      <c r="B7" s="3">
        <f>B2/MAX($B2:$D2)</f>
        <v>0.76437472636945281</v>
      </c>
      <c r="C7" s="3">
        <f t="shared" ref="C7:D8" si="0">C2/MAX($B2:$D2)</f>
        <v>1</v>
      </c>
      <c r="D7" s="3">
        <f t="shared" si="0"/>
        <v>0.70697466349056992</v>
      </c>
      <c r="G7" s="1"/>
    </row>
    <row r="8" spans="1:7" x14ac:dyDescent="0.35">
      <c r="A8" s="9" t="s">
        <v>126</v>
      </c>
      <c r="B8" s="3">
        <f>B3/MAX($B3:$D3)</f>
        <v>0.73990769189165151</v>
      </c>
      <c r="C8" s="3">
        <f t="shared" si="0"/>
        <v>1</v>
      </c>
      <c r="D8" s="3">
        <f t="shared" si="0"/>
        <v>0.67396596209828641</v>
      </c>
      <c r="G8" s="1"/>
    </row>
    <row r="10" spans="1:7" x14ac:dyDescent="0.35">
      <c r="B10" s="9"/>
      <c r="C10" s="9"/>
    </row>
    <row r="11" spans="1:7" x14ac:dyDescent="0.35">
      <c r="A11" s="9"/>
      <c r="B11" s="9" t="s">
        <v>43</v>
      </c>
      <c r="C11" s="9" t="s">
        <v>44</v>
      </c>
      <c r="D11" s="9" t="s">
        <v>45</v>
      </c>
    </row>
    <row r="12" spans="1:7" x14ac:dyDescent="0.35">
      <c r="A12" t="s">
        <v>87</v>
      </c>
      <c r="B12">
        <f>'Q5 US results'!$E2</f>
        <v>1.711189588484228E-5</v>
      </c>
      <c r="C12">
        <f>'Q5 CN results'!$E2</f>
        <v>3.066656582747686E-5</v>
      </c>
      <c r="D12">
        <f>'Q5 QC results'!$E2</f>
        <v>2.0355735294529464E-5</v>
      </c>
    </row>
    <row r="13" spans="1:7" x14ac:dyDescent="0.35">
      <c r="A13" t="s">
        <v>111</v>
      </c>
      <c r="B13">
        <f>'Q5 US results'!$E3</f>
        <v>1.389103285561619E-5</v>
      </c>
      <c r="C13">
        <f>'Q5 CN results'!$E3</f>
        <v>1.0566072389045916E-5</v>
      </c>
      <c r="D13">
        <f>'Q5 QC results'!$E3</f>
        <v>1.0955696171294172E-5</v>
      </c>
    </row>
    <row r="14" spans="1:7" x14ac:dyDescent="0.35">
      <c r="A14" t="s">
        <v>106</v>
      </c>
      <c r="B14">
        <f>'Q5 US results'!$E4</f>
        <v>6.1045951338424835E-6</v>
      </c>
      <c r="C14">
        <f>'Q5 CN results'!$E4</f>
        <v>1.0263999825608292E-5</v>
      </c>
      <c r="D14">
        <f>'Q5 QC results'!$E4</f>
        <v>5.9535449743914628E-6</v>
      </c>
    </row>
    <row r="15" spans="1:7" x14ac:dyDescent="0.35">
      <c r="A15" t="s">
        <v>95</v>
      </c>
      <c r="B15">
        <f>'Q5 US results'!$E5</f>
        <v>6.0238516414447654E-6</v>
      </c>
      <c r="C15">
        <f>'Q5 CN results'!$E5</f>
        <v>6.2681385765476622E-6</v>
      </c>
      <c r="D15">
        <f>'Q5 QC results'!$E5</f>
        <v>4.2659132636253937E-6</v>
      </c>
    </row>
    <row r="16" spans="1:7" x14ac:dyDescent="0.35">
      <c r="A16" t="s">
        <v>89</v>
      </c>
      <c r="B16">
        <f>'Q5 US results'!$E6</f>
        <v>5.7473634070890868E-6</v>
      </c>
      <c r="C16">
        <f>'Q5 CN results'!$E6</f>
        <v>5.1054821561002173E-6</v>
      </c>
      <c r="D16">
        <f>'Q5 QC results'!$E6</f>
        <v>3.970102919806862E-6</v>
      </c>
    </row>
    <row r="17" spans="1:7" x14ac:dyDescent="0.35">
      <c r="A17" t="s">
        <v>97</v>
      </c>
      <c r="B17">
        <f>'Q5 US results'!$E7</f>
        <v>2.4363273660918923E-6</v>
      </c>
      <c r="C17">
        <f>'Q5 CN results'!$E7</f>
        <v>3.4536262925780123E-6</v>
      </c>
      <c r="D17">
        <f>'Q5 QC results'!$E7</f>
        <v>2.3508058027798981E-6</v>
      </c>
    </row>
    <row r="18" spans="1:7" x14ac:dyDescent="0.35">
      <c r="A18" t="s">
        <v>96</v>
      </c>
      <c r="B18">
        <f>'Q5 US results'!$E8</f>
        <v>1.2320020413397567E-6</v>
      </c>
      <c r="C18">
        <f>'Q5 CN results'!$E8</f>
        <v>1.7788013830195453E-6</v>
      </c>
      <c r="D18">
        <f>'Q5 QC results'!$E8</f>
        <v>9.7236757566233107E-7</v>
      </c>
    </row>
    <row r="19" spans="1:7" x14ac:dyDescent="0.35">
      <c r="A19" t="s">
        <v>94</v>
      </c>
      <c r="B19">
        <f>'Q5 US results'!$E9</f>
        <v>5.5053711525395256E-8</v>
      </c>
      <c r="C19">
        <f>'Q5 CN results'!$E9</f>
        <v>6.3754348461579125E-8</v>
      </c>
      <c r="D19">
        <f>'Q5 QC results'!$E9</f>
        <v>4.5592038062106151E-8</v>
      </c>
      <c r="G19" s="1"/>
    </row>
    <row r="20" spans="1:7" x14ac:dyDescent="0.35">
      <c r="A20" t="s">
        <v>99</v>
      </c>
      <c r="B20">
        <f>'Q5 US results'!$E10</f>
        <v>1.4958175364565985E-8</v>
      </c>
      <c r="C20">
        <f>'Q5 CN results'!$E10</f>
        <v>9.2488416256742649E-9</v>
      </c>
      <c r="D20">
        <f>'Q5 QC results'!$E10</f>
        <v>1.0320793022175677E-8</v>
      </c>
      <c r="G20" s="1"/>
    </row>
    <row r="21" spans="1:7" x14ac:dyDescent="0.35">
      <c r="A21" t="s">
        <v>105</v>
      </c>
      <c r="B21">
        <f>'Q5 US results'!$E11</f>
        <v>9.8860691649743945E-10</v>
      </c>
      <c r="C21">
        <f>'Q5 CN results'!$E11</f>
        <v>1.5556718650449209E-9</v>
      </c>
      <c r="D21">
        <f>'Q5 QC results'!$E11</f>
        <v>9.8748567716489703E-10</v>
      </c>
      <c r="G21" s="1"/>
    </row>
    <row r="22" spans="1:7" x14ac:dyDescent="0.35">
      <c r="A22" t="s">
        <v>107</v>
      </c>
      <c r="B22">
        <f>'Q5 US results'!$E12</f>
        <v>6.947081374152204E-10</v>
      </c>
      <c r="C22">
        <f>'Q5 CN results'!$E12</f>
        <v>8.8971842780929708E-10</v>
      </c>
      <c r="D22">
        <f>'Q5 QC results'!$E12</f>
        <v>6.1009451116347672E-10</v>
      </c>
      <c r="G22" s="1"/>
    </row>
    <row r="23" spans="1:7" x14ac:dyDescent="0.35">
      <c r="A23" t="s">
        <v>84</v>
      </c>
      <c r="B23">
        <f>'Q5 US results'!$E13</f>
        <v>1.241987577114823E-6</v>
      </c>
      <c r="C23">
        <f>'Q5 CN results'!$E13</f>
        <v>2.2261016077677517E-6</v>
      </c>
      <c r="D23">
        <f>'Q5 QC results'!$E13</f>
        <v>7.9539130970701709E-7</v>
      </c>
      <c r="G23" s="1"/>
    </row>
    <row r="24" spans="1:7" x14ac:dyDescent="0.35">
      <c r="A24" t="s">
        <v>92</v>
      </c>
      <c r="B24">
        <f>'Q5 US results'!$E14</f>
        <v>4.7638843518268969E-7</v>
      </c>
      <c r="C24">
        <f>'Q5 CN results'!$E14</f>
        <v>7.5513516582823872E-7</v>
      </c>
      <c r="D24">
        <f>'Q5 QC results'!$E14</f>
        <v>5.5592999463761316E-7</v>
      </c>
      <c r="G24" s="1"/>
    </row>
    <row r="25" spans="1:7" x14ac:dyDescent="0.35">
      <c r="A25" t="s">
        <v>86</v>
      </c>
      <c r="B25">
        <f>'Q5 US results'!$E15</f>
        <v>4.1073430082036873E-7</v>
      </c>
      <c r="C25">
        <f>'Q5 CN results'!$E15</f>
        <v>6.8698655788214764E-7</v>
      </c>
      <c r="D25">
        <f>'Q5 QC results'!$E15</f>
        <v>4.7471588268619902E-7</v>
      </c>
    </row>
    <row r="26" spans="1:7" x14ac:dyDescent="0.35">
      <c r="A26" t="s">
        <v>91</v>
      </c>
      <c r="B26">
        <f>'Q5 US results'!$E16</f>
        <v>3.9465250821986111E-7</v>
      </c>
      <c r="C26">
        <f>'Q5 CN results'!$E16</f>
        <v>5.0853938845100706E-7</v>
      </c>
      <c r="D26">
        <f>'Q5 QC results'!$E16</f>
        <v>3.4427388888663536E-7</v>
      </c>
    </row>
    <row r="27" spans="1:7" x14ac:dyDescent="0.35">
      <c r="A27" t="s">
        <v>101</v>
      </c>
      <c r="B27">
        <f>'Q5 US results'!$E17</f>
        <v>3.2177651666692291E-7</v>
      </c>
      <c r="C27">
        <f>'Q5 CN results'!$E17</f>
        <v>4.866370977078391E-7</v>
      </c>
      <c r="D27">
        <f>'Q5 QC results'!$E17</f>
        <v>2.8370329318620845E-7</v>
      </c>
    </row>
    <row r="28" spans="1:7" x14ac:dyDescent="0.35">
      <c r="A28" t="s">
        <v>102</v>
      </c>
      <c r="B28">
        <f>'Q5 US results'!$E18</f>
        <v>2.8791665205796678E-7</v>
      </c>
      <c r="C28">
        <f>'Q5 CN results'!$E18</f>
        <v>2.5624995565459175E-7</v>
      </c>
      <c r="D28">
        <f>'Q5 QC results'!$E18</f>
        <v>1.8171458259463187E-7</v>
      </c>
    </row>
    <row r="29" spans="1:7" x14ac:dyDescent="0.35">
      <c r="A29" t="s">
        <v>108</v>
      </c>
      <c r="B29">
        <f>'Q5 US results'!$E19</f>
        <v>1.4588763718605452E-7</v>
      </c>
      <c r="C29">
        <f>'Q5 CN results'!$E19</f>
        <v>8.8509298436647004E-8</v>
      </c>
      <c r="D29">
        <f>'Q5 QC results'!$E19</f>
        <v>1.5183912231468969E-7</v>
      </c>
    </row>
    <row r="30" spans="1:7" x14ac:dyDescent="0.35">
      <c r="A30" t="s">
        <v>100</v>
      </c>
      <c r="B30">
        <f>'Q5 US results'!$E20</f>
        <v>8.5030815539043224E-8</v>
      </c>
      <c r="C30">
        <f>'Q5 CN results'!$E20</f>
        <v>5.5213921673136162E-8</v>
      </c>
      <c r="D30">
        <f>'Q5 QC results'!$E20</f>
        <v>1.210329183089642E-7</v>
      </c>
    </row>
    <row r="31" spans="1:7" x14ac:dyDescent="0.35">
      <c r="A31" t="s">
        <v>103</v>
      </c>
      <c r="B31">
        <f>'Q5 US results'!$E21</f>
        <v>3.1413637119044293E-8</v>
      </c>
      <c r="C31">
        <f>'Q5 CN results'!$E21</f>
        <v>3.9612508806746149E-8</v>
      </c>
      <c r="D31">
        <f>'Q5 QC results'!$E21</f>
        <v>2.021248825669744E-8</v>
      </c>
    </row>
    <row r="32" spans="1:7" x14ac:dyDescent="0.35">
      <c r="A32" t="s">
        <v>90</v>
      </c>
      <c r="B32">
        <f>'Q5 US results'!$E22</f>
        <v>2.314640308423663E-8</v>
      </c>
      <c r="C32">
        <f>'Q5 CN results'!$E22</f>
        <v>2.9396055283924228E-8</v>
      </c>
      <c r="D32">
        <f>'Q5 QC results'!$E22</f>
        <v>1.918459392948978E-8</v>
      </c>
    </row>
    <row r="33" spans="1:4" x14ac:dyDescent="0.35">
      <c r="A33" t="s">
        <v>104</v>
      </c>
      <c r="B33">
        <f>'Q5 US results'!$E23</f>
        <v>1.6107611908674439E-9</v>
      </c>
      <c r="C33">
        <f>'Q5 CN results'!$E23</f>
        <v>3.4317958748420052E-9</v>
      </c>
      <c r="D33">
        <f>'Q5 QC results'!$E23</f>
        <v>1.418246020308821E-9</v>
      </c>
    </row>
    <row r="34" spans="1:4" x14ac:dyDescent="0.35">
      <c r="A34" t="s">
        <v>93</v>
      </c>
      <c r="B34">
        <f>'Q5 US results'!$E24</f>
        <v>1.4477483729864431E-10</v>
      </c>
      <c r="C34">
        <f>'Q5 CN results'!$E24</f>
        <v>1.651389967945509E-10</v>
      </c>
      <c r="D34">
        <f>'Q5 QC results'!$E24</f>
        <v>1.413980346996613E-10</v>
      </c>
    </row>
    <row r="35" spans="1:4" x14ac:dyDescent="0.35">
      <c r="A35" t="s">
        <v>112</v>
      </c>
      <c r="B35">
        <f>'Q5 US results'!$E25</f>
        <v>1.112759213947238E-10</v>
      </c>
      <c r="C35">
        <f>'Q5 CN results'!$E25</f>
        <v>1.5251856226964172E-10</v>
      </c>
      <c r="D35">
        <f>'Q5 QC results'!$E25</f>
        <v>8.2293820651504992E-11</v>
      </c>
    </row>
    <row r="36" spans="1:4" x14ac:dyDescent="0.35">
      <c r="A36" t="s">
        <v>110</v>
      </c>
      <c r="B36">
        <f>'Q5 US results'!$E26</f>
        <v>1.21089201297031E-11</v>
      </c>
      <c r="C36">
        <f>'Q5 CN results'!$E26</f>
        <v>5.8164749670904576E-12</v>
      </c>
      <c r="D36">
        <f>'Q5 QC results'!$E26</f>
        <v>1.7836141150545959E-11</v>
      </c>
    </row>
    <row r="37" spans="1:4" x14ac:dyDescent="0.35">
      <c r="A37" t="s">
        <v>109</v>
      </c>
      <c r="B37">
        <f>'Q5 US results'!$E27</f>
        <v>2.8897678418604932E-12</v>
      </c>
      <c r="C37">
        <f>'Q5 CN results'!$E27</f>
        <v>4.3636639076596935E-12</v>
      </c>
      <c r="D37">
        <f>'Q5 QC results'!$E27</f>
        <v>1.49893905885922E-12</v>
      </c>
    </row>
    <row r="38" spans="1:4" x14ac:dyDescent="0.35">
      <c r="A38" t="s">
        <v>98</v>
      </c>
      <c r="B38">
        <f>'Q5 US results'!$E28</f>
        <v>3.7868950587927254E-16</v>
      </c>
      <c r="C38">
        <f>'Q5 CN results'!$E28</f>
        <v>2.4637883807018791E-16</v>
      </c>
      <c r="D38">
        <f>'Q5 QC results'!$E28</f>
        <v>3.2486468389430767E-16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4716-649A-4150-88BF-B40B3B76A002}">
  <dimension ref="A1:G17"/>
  <sheetViews>
    <sheetView workbookViewId="0">
      <selection activeCell="H28" sqref="H28"/>
    </sheetView>
  </sheetViews>
  <sheetFormatPr defaultRowHeight="14.5" x14ac:dyDescent="0.35"/>
  <sheetData>
    <row r="1" spans="1:7" x14ac:dyDescent="0.35">
      <c r="A1" t="s">
        <v>42</v>
      </c>
      <c r="B1" t="s">
        <v>4</v>
      </c>
      <c r="C1" t="s">
        <v>5</v>
      </c>
      <c r="D1" t="s">
        <v>6</v>
      </c>
      <c r="E1" t="s">
        <v>0</v>
      </c>
      <c r="F1" t="s">
        <v>29</v>
      </c>
      <c r="G1" t="s">
        <v>30</v>
      </c>
    </row>
    <row r="2" spans="1:7" x14ac:dyDescent="0.35">
      <c r="A2">
        <v>1</v>
      </c>
      <c r="B2" s="1">
        <v>100</v>
      </c>
      <c r="C2" t="s">
        <v>9</v>
      </c>
      <c r="D2">
        <v>1</v>
      </c>
      <c r="E2" t="s">
        <v>10</v>
      </c>
      <c r="F2">
        <v>0.15442101851332801</v>
      </c>
      <c r="G2">
        <v>0</v>
      </c>
    </row>
    <row r="3" spans="1:7" x14ac:dyDescent="0.35">
      <c r="A3">
        <v>2</v>
      </c>
      <c r="B3" s="1">
        <v>98.7</v>
      </c>
      <c r="C3" t="s">
        <v>11</v>
      </c>
      <c r="D3">
        <v>1</v>
      </c>
      <c r="E3" t="s">
        <v>10</v>
      </c>
      <c r="F3">
        <v>0.152459891514892</v>
      </c>
      <c r="G3">
        <v>0</v>
      </c>
    </row>
    <row r="4" spans="1:7" x14ac:dyDescent="0.35">
      <c r="A4">
        <v>3</v>
      </c>
      <c r="B4" s="1">
        <v>85.6</v>
      </c>
      <c r="C4" t="s">
        <v>12</v>
      </c>
      <c r="D4">
        <v>1</v>
      </c>
      <c r="E4" t="s">
        <v>10</v>
      </c>
      <c r="F4">
        <v>0.13213993235955099</v>
      </c>
      <c r="G4">
        <v>0</v>
      </c>
    </row>
    <row r="5" spans="1:7" x14ac:dyDescent="0.35">
      <c r="A5">
        <v>4</v>
      </c>
      <c r="B5" s="1">
        <v>83.5</v>
      </c>
      <c r="C5" t="s">
        <v>13</v>
      </c>
      <c r="D5">
        <v>1.2999999999999999E-2</v>
      </c>
      <c r="E5" t="s">
        <v>2</v>
      </c>
      <c r="F5">
        <v>0.12895695022496401</v>
      </c>
      <c r="G5">
        <v>0.12895695022496001</v>
      </c>
    </row>
    <row r="6" spans="1:7" x14ac:dyDescent="0.35">
      <c r="A6">
        <v>4</v>
      </c>
      <c r="B6">
        <v>2.0299999999999998</v>
      </c>
      <c r="C6" t="s">
        <v>14</v>
      </c>
      <c r="D6">
        <v>0.108</v>
      </c>
      <c r="E6" t="s">
        <v>15</v>
      </c>
      <c r="F6">
        <v>3.13192121429856E-3</v>
      </c>
      <c r="G6">
        <v>3.1319212142983202E-3</v>
      </c>
    </row>
    <row r="7" spans="1:7" x14ac:dyDescent="0.35">
      <c r="A7">
        <v>4</v>
      </c>
      <c r="B7" s="1">
        <v>3.3099999999999997E-2</v>
      </c>
      <c r="C7" t="s">
        <v>16</v>
      </c>
      <c r="D7">
        <v>3.0000000000000001E-3</v>
      </c>
      <c r="E7" t="s">
        <v>3</v>
      </c>
      <c r="F7" s="1">
        <v>5.1060920328259601E-5</v>
      </c>
      <c r="G7" s="1">
        <v>5.1060920328263599E-5</v>
      </c>
    </row>
    <row r="8" spans="1:7" x14ac:dyDescent="0.35">
      <c r="A8">
        <v>3</v>
      </c>
      <c r="B8">
        <v>9.9</v>
      </c>
      <c r="C8" t="s">
        <v>20</v>
      </c>
      <c r="D8">
        <v>0.35499999999999998</v>
      </c>
      <c r="E8" t="s">
        <v>2</v>
      </c>
      <c r="F8">
        <v>1.5288061761159299E-2</v>
      </c>
      <c r="G8">
        <v>1.5288061761159299E-2</v>
      </c>
    </row>
    <row r="9" spans="1:7" x14ac:dyDescent="0.35">
      <c r="A9">
        <v>3</v>
      </c>
      <c r="B9">
        <v>2.58</v>
      </c>
      <c r="C9" t="s">
        <v>17</v>
      </c>
      <c r="D9">
        <v>0.02</v>
      </c>
      <c r="E9" t="s">
        <v>2</v>
      </c>
      <c r="F9">
        <v>3.9776763330821602E-3</v>
      </c>
      <c r="G9">
        <v>3.9776763330823198E-3</v>
      </c>
    </row>
    <row r="10" spans="1:7" x14ac:dyDescent="0.35">
      <c r="A10">
        <v>3</v>
      </c>
      <c r="B10">
        <v>0.61</v>
      </c>
      <c r="C10" t="s">
        <v>14</v>
      </c>
      <c r="D10">
        <v>3.2399999999999998E-2</v>
      </c>
      <c r="E10" t="s">
        <v>15</v>
      </c>
      <c r="F10" s="1">
        <v>9.3957636428956901E-4</v>
      </c>
      <c r="G10" s="1">
        <v>9.3957636428949702E-4</v>
      </c>
    </row>
    <row r="11" spans="1:7" x14ac:dyDescent="0.35">
      <c r="A11">
        <v>3</v>
      </c>
      <c r="B11" s="1">
        <v>7.4200000000000002E-2</v>
      </c>
      <c r="C11" t="s">
        <v>18</v>
      </c>
      <c r="D11">
        <v>1.0999999999999999E-2</v>
      </c>
      <c r="E11" t="s">
        <v>19</v>
      </c>
      <c r="F11" s="1">
        <v>1.14644696797229E-4</v>
      </c>
      <c r="G11" s="1">
        <v>1.14644696797238E-4</v>
      </c>
    </row>
    <row r="12" spans="1:7" x14ac:dyDescent="0.35">
      <c r="A12">
        <v>2</v>
      </c>
      <c r="B12">
        <v>1.21</v>
      </c>
      <c r="C12" t="s">
        <v>23</v>
      </c>
      <c r="D12">
        <v>1</v>
      </c>
      <c r="E12" t="s">
        <v>10</v>
      </c>
      <c r="F12">
        <v>1.87273039256381E-3</v>
      </c>
      <c r="G12">
        <v>0</v>
      </c>
    </row>
    <row r="13" spans="1:7" x14ac:dyDescent="0.35">
      <c r="A13">
        <v>3</v>
      </c>
      <c r="B13">
        <v>1.0900000000000001</v>
      </c>
      <c r="C13" t="s">
        <v>24</v>
      </c>
      <c r="D13">
        <v>2.3472E-2</v>
      </c>
      <c r="E13" t="s">
        <v>15</v>
      </c>
      <c r="F13">
        <v>1.6780677501662801E-3</v>
      </c>
      <c r="G13">
        <v>1.6780677501664299E-3</v>
      </c>
    </row>
    <row r="14" spans="1:7" x14ac:dyDescent="0.35">
      <c r="A14">
        <v>3</v>
      </c>
      <c r="B14">
        <v>0.13</v>
      </c>
      <c r="C14" t="s">
        <v>25</v>
      </c>
      <c r="D14" s="1">
        <v>1.57E-6</v>
      </c>
      <c r="E14" t="s">
        <v>10</v>
      </c>
      <c r="F14" s="1">
        <v>1.9466264239741401E-4</v>
      </c>
      <c r="G14" s="1">
        <v>1.94662642397411E-4</v>
      </c>
    </row>
    <row r="15" spans="1:7" x14ac:dyDescent="0.35">
      <c r="A15">
        <v>2</v>
      </c>
      <c r="B15" s="1">
        <v>5.7200000000000001E-2</v>
      </c>
      <c r="C15" t="s">
        <v>21</v>
      </c>
      <c r="D15">
        <v>1</v>
      </c>
      <c r="E15" t="s">
        <v>10</v>
      </c>
      <c r="F15" s="1">
        <v>8.8396605830584605E-5</v>
      </c>
      <c r="G15">
        <v>0</v>
      </c>
    </row>
    <row r="16" spans="1:7" x14ac:dyDescent="0.35">
      <c r="A16">
        <v>3</v>
      </c>
      <c r="B16" s="1">
        <v>3.09E-2</v>
      </c>
      <c r="C16" t="s">
        <v>22</v>
      </c>
      <c r="D16">
        <v>1.2999999999999999E-2</v>
      </c>
      <c r="E16" t="s">
        <v>2</v>
      </c>
      <c r="F16" s="1">
        <v>4.7749849693382298E-5</v>
      </c>
      <c r="G16" s="1">
        <v>4.7749849693383002E-5</v>
      </c>
    </row>
    <row r="17" spans="1:7" x14ac:dyDescent="0.35">
      <c r="A17">
        <v>3</v>
      </c>
      <c r="B17" s="1">
        <v>2.63E-2</v>
      </c>
      <c r="C17" t="s">
        <v>18</v>
      </c>
      <c r="D17">
        <v>3.8999999999999998E-3</v>
      </c>
      <c r="E17" t="s">
        <v>19</v>
      </c>
      <c r="F17" s="1">
        <v>4.0646756137199501E-5</v>
      </c>
      <c r="G17" s="1">
        <v>4.0646756137202802E-5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2D91-BCA5-4CEB-BF68-FC6D8F957812}">
  <dimension ref="A1:G17"/>
  <sheetViews>
    <sheetView workbookViewId="0">
      <selection activeCell="H28" sqref="H28"/>
    </sheetView>
  </sheetViews>
  <sheetFormatPr defaultRowHeight="14.5" x14ac:dyDescent="0.35"/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33</v>
      </c>
      <c r="G1" t="s">
        <v>34</v>
      </c>
    </row>
    <row r="2" spans="1:7" x14ac:dyDescent="0.35">
      <c r="A2">
        <v>1</v>
      </c>
      <c r="B2" s="1">
        <v>100</v>
      </c>
      <c r="C2" t="s">
        <v>9</v>
      </c>
      <c r="D2">
        <v>1</v>
      </c>
      <c r="E2" t="s">
        <v>10</v>
      </c>
      <c r="F2">
        <v>6.9577832320389998E-2</v>
      </c>
      <c r="G2">
        <v>0</v>
      </c>
    </row>
    <row r="3" spans="1:7" x14ac:dyDescent="0.35">
      <c r="A3">
        <v>2</v>
      </c>
      <c r="B3" s="1">
        <v>41.6</v>
      </c>
      <c r="C3" t="s">
        <v>11</v>
      </c>
      <c r="D3">
        <v>1</v>
      </c>
      <c r="E3" t="s">
        <v>10</v>
      </c>
      <c r="F3">
        <v>2.89741488482885E-2</v>
      </c>
      <c r="G3">
        <v>0</v>
      </c>
    </row>
    <row r="4" spans="1:7" x14ac:dyDescent="0.35">
      <c r="A4">
        <v>3</v>
      </c>
      <c r="B4" s="1">
        <v>38.299999999999997</v>
      </c>
      <c r="C4" t="s">
        <v>12</v>
      </c>
      <c r="D4">
        <v>1</v>
      </c>
      <c r="E4" t="s">
        <v>10</v>
      </c>
      <c r="F4">
        <v>2.66667845334814E-2</v>
      </c>
      <c r="G4" s="1">
        <v>9.4049999999999996E-5</v>
      </c>
    </row>
    <row r="5" spans="1:7" x14ac:dyDescent="0.35">
      <c r="A5">
        <v>4</v>
      </c>
      <c r="B5" s="1">
        <v>36.700000000000003</v>
      </c>
      <c r="C5" t="s">
        <v>13</v>
      </c>
      <c r="D5">
        <v>1.2999999999999999E-2</v>
      </c>
      <c r="E5" t="s">
        <v>2</v>
      </c>
      <c r="F5">
        <v>2.5565542504750901E-2</v>
      </c>
      <c r="G5">
        <v>2.5565542504750901E-2</v>
      </c>
    </row>
    <row r="6" spans="1:7" x14ac:dyDescent="0.35">
      <c r="A6">
        <v>4</v>
      </c>
      <c r="B6">
        <v>1.1000000000000001</v>
      </c>
      <c r="C6" t="s">
        <v>14</v>
      </c>
      <c r="D6">
        <v>0.108</v>
      </c>
      <c r="E6" t="s">
        <v>15</v>
      </c>
      <c r="F6" s="1">
        <v>7.6601497151307504E-4</v>
      </c>
      <c r="G6" s="1">
        <v>7.6601497151307602E-4</v>
      </c>
    </row>
    <row r="7" spans="1:7" x14ac:dyDescent="0.35">
      <c r="A7">
        <v>4</v>
      </c>
      <c r="B7">
        <v>0.35</v>
      </c>
      <c r="C7" t="s">
        <v>16</v>
      </c>
      <c r="D7">
        <v>3.0000000000000001E-3</v>
      </c>
      <c r="E7" t="s">
        <v>3</v>
      </c>
      <c r="F7" s="1">
        <v>2.41177057217446E-4</v>
      </c>
      <c r="G7" s="1">
        <v>2.41177057217446E-4</v>
      </c>
    </row>
    <row r="8" spans="1:7" x14ac:dyDescent="0.35">
      <c r="A8">
        <v>3</v>
      </c>
      <c r="B8">
        <v>2.5</v>
      </c>
      <c r="C8" t="s">
        <v>17</v>
      </c>
      <c r="D8">
        <v>0.02</v>
      </c>
      <c r="E8" t="s">
        <v>2</v>
      </c>
      <c r="F8">
        <v>1.7364247381648199E-3</v>
      </c>
      <c r="G8">
        <v>1.7364247381648199E-3</v>
      </c>
    </row>
    <row r="9" spans="1:7" x14ac:dyDescent="0.35">
      <c r="A9">
        <v>3</v>
      </c>
      <c r="B9">
        <v>0.42</v>
      </c>
      <c r="C9" t="s">
        <v>18</v>
      </c>
      <c r="D9">
        <v>1.0999999999999999E-2</v>
      </c>
      <c r="E9" t="s">
        <v>19</v>
      </c>
      <c r="F9" s="1">
        <v>2.89617571994607E-4</v>
      </c>
      <c r="G9" s="1">
        <v>2.89617571994607E-4</v>
      </c>
    </row>
    <row r="10" spans="1:7" x14ac:dyDescent="0.35">
      <c r="A10">
        <v>3</v>
      </c>
      <c r="B10">
        <v>0.33</v>
      </c>
      <c r="C10" t="s">
        <v>14</v>
      </c>
      <c r="D10">
        <v>3.2399999999999998E-2</v>
      </c>
      <c r="E10" t="s">
        <v>15</v>
      </c>
      <c r="F10" s="1">
        <v>2.29804491453922E-4</v>
      </c>
      <c r="G10" s="1">
        <v>2.2980449145392301E-4</v>
      </c>
    </row>
    <row r="11" spans="1:7" x14ac:dyDescent="0.35">
      <c r="A11">
        <v>3</v>
      </c>
      <c r="B11" s="1">
        <v>7.3999999999999996E-2</v>
      </c>
      <c r="C11" t="s">
        <v>20</v>
      </c>
      <c r="D11">
        <v>0.35499999999999998</v>
      </c>
      <c r="E11" t="s">
        <v>2</v>
      </c>
      <c r="F11" s="1">
        <v>5.1517513193719001E-5</v>
      </c>
      <c r="G11" s="1">
        <v>5.1517513193719001E-5</v>
      </c>
    </row>
    <row r="12" spans="1:7" x14ac:dyDescent="0.35">
      <c r="A12">
        <v>2</v>
      </c>
      <c r="B12">
        <v>0.38</v>
      </c>
      <c r="C12" t="s">
        <v>23</v>
      </c>
      <c r="D12">
        <v>1</v>
      </c>
      <c r="E12" t="s">
        <v>10</v>
      </c>
      <c r="F12" s="1">
        <v>2.64551256253115E-4</v>
      </c>
      <c r="G12">
        <v>0</v>
      </c>
    </row>
    <row r="13" spans="1:7" x14ac:dyDescent="0.35">
      <c r="A13">
        <v>3</v>
      </c>
      <c r="B13">
        <v>0.27</v>
      </c>
      <c r="C13" t="s">
        <v>24</v>
      </c>
      <c r="D13">
        <v>2.3472E-2</v>
      </c>
      <c r="E13" t="s">
        <v>15</v>
      </c>
      <c r="F13" s="1">
        <v>1.89648931458046E-4</v>
      </c>
      <c r="G13" s="1">
        <v>1.89648931458046E-4</v>
      </c>
    </row>
    <row r="14" spans="1:7" x14ac:dyDescent="0.35">
      <c r="A14">
        <v>3</v>
      </c>
      <c r="B14">
        <v>0.11</v>
      </c>
      <c r="C14" t="s">
        <v>25</v>
      </c>
      <c r="D14" s="1">
        <v>1.57E-6</v>
      </c>
      <c r="E14" t="s">
        <v>10</v>
      </c>
      <c r="F14" s="1">
        <v>7.4902324795069104E-5</v>
      </c>
      <c r="G14" s="1">
        <v>7.4902324795068996E-5</v>
      </c>
    </row>
    <row r="15" spans="1:7" x14ac:dyDescent="0.35">
      <c r="A15">
        <v>2</v>
      </c>
      <c r="B15" s="1">
        <v>58</v>
      </c>
      <c r="C15" t="s">
        <v>21</v>
      </c>
      <c r="D15">
        <v>1</v>
      </c>
      <c r="E15" t="s">
        <v>10</v>
      </c>
      <c r="F15">
        <v>4.0339132215848297E-2</v>
      </c>
      <c r="G15">
        <v>0</v>
      </c>
    </row>
    <row r="16" spans="1:7" x14ac:dyDescent="0.35">
      <c r="A16">
        <v>3</v>
      </c>
      <c r="B16" s="1">
        <v>57.8</v>
      </c>
      <c r="C16" t="s">
        <v>22</v>
      </c>
      <c r="D16">
        <v>1.2999999999999999E-2</v>
      </c>
      <c r="E16" t="s">
        <v>2</v>
      </c>
      <c r="F16">
        <v>4.02364496221412E-2</v>
      </c>
      <c r="G16">
        <v>4.02364496221412E-2</v>
      </c>
    </row>
    <row r="17" spans="1:7" x14ac:dyDescent="0.35">
      <c r="A17">
        <v>3</v>
      </c>
      <c r="B17">
        <v>0.15</v>
      </c>
      <c r="C17" t="s">
        <v>18</v>
      </c>
      <c r="D17">
        <v>3.8999999999999998E-3</v>
      </c>
      <c r="E17" t="s">
        <v>19</v>
      </c>
      <c r="F17" s="1">
        <v>1.02682593707178E-4</v>
      </c>
      <c r="G17" s="1">
        <v>1.02682593707179E-4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41A0-F621-48F4-8191-8FFAB7AB72B8}">
  <dimension ref="A1:G17"/>
  <sheetViews>
    <sheetView workbookViewId="0">
      <selection activeCell="H28" sqref="H28"/>
    </sheetView>
  </sheetViews>
  <sheetFormatPr defaultRowHeight="14.5" x14ac:dyDescent="0.35"/>
  <sheetData>
    <row r="1" spans="1:7" x14ac:dyDescent="0.35">
      <c r="A1" t="s">
        <v>42</v>
      </c>
      <c r="B1" t="s">
        <v>4</v>
      </c>
      <c r="C1" t="s">
        <v>5</v>
      </c>
      <c r="D1" t="s">
        <v>6</v>
      </c>
      <c r="E1" t="s">
        <v>0</v>
      </c>
      <c r="F1" t="s">
        <v>31</v>
      </c>
      <c r="G1" t="s">
        <v>32</v>
      </c>
    </row>
    <row r="2" spans="1:7" x14ac:dyDescent="0.35">
      <c r="A2">
        <v>1</v>
      </c>
      <c r="B2" s="1">
        <v>100</v>
      </c>
      <c r="C2" t="s">
        <v>9</v>
      </c>
      <c r="D2">
        <v>1</v>
      </c>
      <c r="E2" t="s">
        <v>10</v>
      </c>
      <c r="F2" s="1">
        <v>4.3788034930323202E-7</v>
      </c>
      <c r="G2">
        <v>0</v>
      </c>
    </row>
    <row r="3" spans="1:7" x14ac:dyDescent="0.35">
      <c r="A3">
        <v>2</v>
      </c>
      <c r="B3" s="1">
        <v>96</v>
      </c>
      <c r="C3" t="s">
        <v>11</v>
      </c>
      <c r="D3">
        <v>1</v>
      </c>
      <c r="E3" t="s">
        <v>10</v>
      </c>
      <c r="F3" s="1">
        <v>4.2028994391121101E-7</v>
      </c>
      <c r="G3">
        <v>0</v>
      </c>
    </row>
    <row r="4" spans="1:7" x14ac:dyDescent="0.35">
      <c r="A4">
        <v>3</v>
      </c>
      <c r="B4" s="1">
        <v>93</v>
      </c>
      <c r="C4" t="s">
        <v>12</v>
      </c>
      <c r="D4">
        <v>1</v>
      </c>
      <c r="E4" t="s">
        <v>10</v>
      </c>
      <c r="F4" s="1">
        <v>4.07373820594601E-7</v>
      </c>
      <c r="G4">
        <v>0</v>
      </c>
    </row>
    <row r="5" spans="1:7" x14ac:dyDescent="0.35">
      <c r="A5">
        <v>4</v>
      </c>
      <c r="B5" s="1">
        <v>92.4</v>
      </c>
      <c r="C5" t="s">
        <v>13</v>
      </c>
      <c r="D5">
        <v>1.2999999999999999E-2</v>
      </c>
      <c r="E5" t="s">
        <v>2</v>
      </c>
      <c r="F5" s="1">
        <v>4.0481181114766398E-7</v>
      </c>
      <c r="G5" s="1">
        <v>4.0481181114766398E-7</v>
      </c>
    </row>
    <row r="6" spans="1:7" x14ac:dyDescent="0.35">
      <c r="A6">
        <v>4</v>
      </c>
      <c r="B6">
        <v>0.42</v>
      </c>
      <c r="C6" t="s">
        <v>14</v>
      </c>
      <c r="D6">
        <v>0.108</v>
      </c>
      <c r="E6" t="s">
        <v>15</v>
      </c>
      <c r="F6" s="1">
        <v>1.84661864635302E-9</v>
      </c>
      <c r="G6" s="1">
        <v>1.84661864635302E-9</v>
      </c>
    </row>
    <row r="7" spans="1:7" x14ac:dyDescent="0.35">
      <c r="A7">
        <v>4</v>
      </c>
      <c r="B7">
        <v>0.16</v>
      </c>
      <c r="C7" t="s">
        <v>16</v>
      </c>
      <c r="D7">
        <v>3.0000000000000001E-3</v>
      </c>
      <c r="E7" t="s">
        <v>3</v>
      </c>
      <c r="F7" s="1">
        <v>7.1539080058409704E-10</v>
      </c>
      <c r="G7" s="1">
        <v>7.1539080058409601E-10</v>
      </c>
    </row>
    <row r="8" spans="1:7" x14ac:dyDescent="0.35">
      <c r="A8">
        <v>3</v>
      </c>
      <c r="B8">
        <v>2.42</v>
      </c>
      <c r="C8" t="s">
        <v>17</v>
      </c>
      <c r="D8">
        <v>0.02</v>
      </c>
      <c r="E8" t="s">
        <v>2</v>
      </c>
      <c r="F8" s="1">
        <v>1.06034882120916E-8</v>
      </c>
      <c r="G8" s="1">
        <v>1.06034882120916E-8</v>
      </c>
    </row>
    <row r="9" spans="1:7" x14ac:dyDescent="0.35">
      <c r="A9">
        <v>3</v>
      </c>
      <c r="B9">
        <v>0.26</v>
      </c>
      <c r="C9" t="s">
        <v>18</v>
      </c>
      <c r="D9">
        <v>1.0999999999999999E-2</v>
      </c>
      <c r="E9" t="s">
        <v>19</v>
      </c>
      <c r="F9" s="1">
        <v>1.1296495861309801E-9</v>
      </c>
      <c r="G9" s="1">
        <v>1.1296495861309801E-9</v>
      </c>
    </row>
    <row r="10" spans="1:7" x14ac:dyDescent="0.35">
      <c r="A10">
        <v>3</v>
      </c>
      <c r="B10">
        <v>0.14000000000000001</v>
      </c>
      <c r="C10" t="s">
        <v>20</v>
      </c>
      <c r="D10">
        <v>0.35499999999999998</v>
      </c>
      <c r="E10" t="s">
        <v>2</v>
      </c>
      <c r="F10" s="1">
        <v>6.2899992448163804E-10</v>
      </c>
      <c r="G10" s="1">
        <v>6.2899992448163804E-10</v>
      </c>
    </row>
    <row r="11" spans="1:7" x14ac:dyDescent="0.35">
      <c r="A11">
        <v>3</v>
      </c>
      <c r="B11" s="1">
        <v>0.13</v>
      </c>
      <c r="C11" t="s">
        <v>14</v>
      </c>
      <c r="D11">
        <v>3.2399999999999998E-2</v>
      </c>
      <c r="E11" t="s">
        <v>15</v>
      </c>
      <c r="F11" s="1">
        <v>5.5398559390590598E-10</v>
      </c>
      <c r="G11" s="1">
        <v>5.5398559390590598E-10</v>
      </c>
    </row>
    <row r="12" spans="1:7" x14ac:dyDescent="0.35">
      <c r="A12">
        <v>2</v>
      </c>
      <c r="B12">
        <v>0.39</v>
      </c>
      <c r="C12" t="s">
        <v>23</v>
      </c>
      <c r="D12">
        <v>1</v>
      </c>
      <c r="E12" t="s">
        <v>10</v>
      </c>
      <c r="F12" s="1">
        <v>1.72032261793899E-9</v>
      </c>
      <c r="G12">
        <v>0</v>
      </c>
    </row>
    <row r="13" spans="1:7" x14ac:dyDescent="0.35">
      <c r="A13">
        <v>3</v>
      </c>
      <c r="B13">
        <v>0.21</v>
      </c>
      <c r="C13" t="s">
        <v>25</v>
      </c>
      <c r="D13" s="1">
        <v>1.57E-6</v>
      </c>
      <c r="E13" t="s">
        <v>10</v>
      </c>
      <c r="F13" s="1">
        <v>8.9833364115412501E-10</v>
      </c>
      <c r="G13" s="1">
        <v>8.9833364115412501E-10</v>
      </c>
    </row>
    <row r="14" spans="1:7" x14ac:dyDescent="0.35">
      <c r="A14">
        <v>3</v>
      </c>
      <c r="B14">
        <v>0.19</v>
      </c>
      <c r="C14" t="s">
        <v>24</v>
      </c>
      <c r="D14">
        <v>2.3472E-2</v>
      </c>
      <c r="E14" t="s">
        <v>15</v>
      </c>
      <c r="F14" s="1">
        <v>8.2198897678486805E-10</v>
      </c>
      <c r="G14" s="1">
        <v>8.2198897678486805E-10</v>
      </c>
    </row>
    <row r="15" spans="1:7" x14ac:dyDescent="0.35">
      <c r="A15">
        <v>2</v>
      </c>
      <c r="B15">
        <v>3.62</v>
      </c>
      <c r="C15" t="s">
        <v>21</v>
      </c>
      <c r="D15">
        <v>1</v>
      </c>
      <c r="E15" t="s">
        <v>10</v>
      </c>
      <c r="F15" s="1">
        <v>1.5870082774081701E-8</v>
      </c>
      <c r="G15">
        <v>0</v>
      </c>
    </row>
    <row r="16" spans="1:7" x14ac:dyDescent="0.35">
      <c r="A16">
        <v>3</v>
      </c>
      <c r="B16">
        <v>3.53</v>
      </c>
      <c r="C16" t="s">
        <v>22</v>
      </c>
      <c r="D16" s="1">
        <v>1.2999999999999999E-2</v>
      </c>
      <c r="E16" t="s">
        <v>2</v>
      </c>
      <c r="F16" s="1">
        <v>1.5469570648089701E-8</v>
      </c>
      <c r="G16" s="1">
        <v>1.54695706480898E-8</v>
      </c>
    </row>
    <row r="17" spans="1:7" x14ac:dyDescent="0.35">
      <c r="A17">
        <v>3</v>
      </c>
      <c r="B17" s="1">
        <v>9.1499999999999998E-2</v>
      </c>
      <c r="C17" t="s">
        <v>18</v>
      </c>
      <c r="D17">
        <v>3.8999999999999998E-3</v>
      </c>
      <c r="E17" t="s">
        <v>19</v>
      </c>
      <c r="F17" s="1">
        <v>4.0051212599189399E-10</v>
      </c>
      <c r="G17" s="1">
        <v>4.0051212599189399E-10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B29C-F19C-4CF3-9584-4237C6F9844D}">
  <dimension ref="A1:G33"/>
  <sheetViews>
    <sheetView workbookViewId="0">
      <selection activeCell="C26" sqref="C26:G33"/>
    </sheetView>
  </sheetViews>
  <sheetFormatPr defaultRowHeight="14.5" x14ac:dyDescent="0.35"/>
  <cols>
    <col min="2" max="2" width="34.36328125" customWidth="1"/>
    <col min="3" max="3" width="12" bestFit="1" customWidth="1"/>
  </cols>
  <sheetData>
    <row r="1" spans="1:7" x14ac:dyDescent="0.35">
      <c r="A1" t="s">
        <v>42</v>
      </c>
      <c r="B1" t="s">
        <v>5</v>
      </c>
      <c r="C1" t="s">
        <v>1</v>
      </c>
      <c r="D1" t="s">
        <v>54</v>
      </c>
      <c r="E1" t="s">
        <v>55</v>
      </c>
      <c r="F1" t="s">
        <v>56</v>
      </c>
      <c r="G1" t="s">
        <v>57</v>
      </c>
    </row>
    <row r="2" spans="1:7" x14ac:dyDescent="0.35">
      <c r="A2">
        <v>1</v>
      </c>
      <c r="B2" t="s">
        <v>9</v>
      </c>
      <c r="C2">
        <f>'Contribution tree_CO2'!F2</f>
        <v>0.203943859707957</v>
      </c>
      <c r="D2">
        <f>'Contribution tree_FNEU'!F2</f>
        <v>2.2413858983474202</v>
      </c>
      <c r="E2">
        <f>'Contribution tree_water'!$F2</f>
        <v>0.15442101851332801</v>
      </c>
      <c r="F2">
        <f>'Contribution tree_EQ'!$F2</f>
        <v>6.9577832320389998E-2</v>
      </c>
      <c r="G2" s="1">
        <f>'Contribution tree_HH'!$F2</f>
        <v>4.3788034930323202E-7</v>
      </c>
    </row>
    <row r="3" spans="1:7" x14ac:dyDescent="0.35">
      <c r="A3">
        <v>2</v>
      </c>
      <c r="B3" t="s">
        <v>11</v>
      </c>
      <c r="C3">
        <f>'Contribution tree_CO2'!F3</f>
        <v>0.18960523787248501</v>
      </c>
      <c r="D3">
        <f>'Contribution tree_FNEU'!F3</f>
        <v>2.16560490383119</v>
      </c>
      <c r="E3">
        <f>'Contribution tree_water'!$F3</f>
        <v>0.152459891514892</v>
      </c>
      <c r="F3">
        <f>'Contribution tree_EQ'!$F3</f>
        <v>2.89741488482885E-2</v>
      </c>
      <c r="G3" s="1">
        <f>'Contribution tree_HH'!$F3</f>
        <v>4.2028994391121101E-7</v>
      </c>
    </row>
    <row r="4" spans="1:7" x14ac:dyDescent="0.35">
      <c r="A4">
        <v>3</v>
      </c>
      <c r="B4" t="s">
        <v>12</v>
      </c>
      <c r="C4">
        <f>'Contribution tree_CO2'!F4</f>
        <v>0.16788894069311999</v>
      </c>
      <c r="D4">
        <f>'Contribution tree_FNEU'!F4</f>
        <v>1.8950274850231299</v>
      </c>
      <c r="E4">
        <f>'Contribution tree_water'!$F4</f>
        <v>0.13213993235955099</v>
      </c>
      <c r="F4">
        <f>'Contribution tree_EQ'!$F4</f>
        <v>2.66667845334814E-2</v>
      </c>
      <c r="G4" s="1">
        <f>'Contribution tree_HH'!$F4</f>
        <v>4.07373820594601E-7</v>
      </c>
    </row>
    <row r="5" spans="1:7" x14ac:dyDescent="0.35">
      <c r="A5">
        <v>4</v>
      </c>
      <c r="B5" t="s">
        <v>13</v>
      </c>
      <c r="C5">
        <f>'Contribution tree_CO2'!F5</f>
        <v>0.15326296364696401</v>
      </c>
      <c r="D5">
        <f>'Contribution tree_FNEU'!F5</f>
        <v>1.5077312404287899</v>
      </c>
      <c r="E5">
        <f>'Contribution tree_water'!$F5</f>
        <v>0.12895695022496401</v>
      </c>
      <c r="F5">
        <f>'Contribution tree_EQ'!$F5</f>
        <v>2.5565542504750901E-2</v>
      </c>
      <c r="G5" s="1">
        <f>'Contribution tree_HH'!$F5</f>
        <v>4.0481181114766398E-7</v>
      </c>
    </row>
    <row r="6" spans="1:7" x14ac:dyDescent="0.35">
      <c r="A6">
        <v>4</v>
      </c>
      <c r="B6" t="s">
        <v>14</v>
      </c>
      <c r="C6">
        <f>'Contribution tree_CO2'!F6</f>
        <v>7.5666486785712899E-3</v>
      </c>
      <c r="D6">
        <f>'Contribution tree_FNEU'!F6</f>
        <v>0.25320831598664401</v>
      </c>
      <c r="E6">
        <f>'Contribution tree_water'!$F6</f>
        <v>3.13192121429856E-3</v>
      </c>
      <c r="F6">
        <f>'Contribution tree_EQ'!$F6</f>
        <v>7.6601497151307504E-4</v>
      </c>
      <c r="G6" s="1">
        <f>'Contribution tree_HH'!$F6</f>
        <v>1.84661864635302E-9</v>
      </c>
    </row>
    <row r="7" spans="1:7" x14ac:dyDescent="0.35">
      <c r="A7">
        <v>4</v>
      </c>
      <c r="B7" t="s">
        <v>16</v>
      </c>
      <c r="C7">
        <f>'Contribution tree_CO2'!F7</f>
        <v>1.3593283675848199E-3</v>
      </c>
      <c r="D7">
        <f>'Contribution tree_FNEU'!F7</f>
        <v>0.134087928607695</v>
      </c>
      <c r="E7">
        <f>'Contribution tree_water'!$F7</f>
        <v>5.1060920328259601E-5</v>
      </c>
      <c r="F7">
        <f>'Contribution tree_EQ'!$F7</f>
        <v>2.41177057217446E-4</v>
      </c>
      <c r="G7" s="1">
        <f>'Contribution tree_HH'!$F7</f>
        <v>7.1539080058409704E-10</v>
      </c>
    </row>
    <row r="8" spans="1:7" x14ac:dyDescent="0.35">
      <c r="A8">
        <v>3</v>
      </c>
      <c r="B8" t="s">
        <v>20</v>
      </c>
      <c r="C8">
        <f>'Contribution tree_CO2'!F8</f>
        <v>1.7565896905681399E-2</v>
      </c>
      <c r="D8">
        <f>'Contribution tree_FNEU'!F8</f>
        <v>0.164960518366812</v>
      </c>
      <c r="E8">
        <f>'Contribution tree_water'!$F8</f>
        <v>1.5288061761159299E-2</v>
      </c>
      <c r="F8">
        <f>'Contribution tree_EQ'!$F8</f>
        <v>1.7364247381648199E-3</v>
      </c>
      <c r="G8" s="1">
        <f>'Contribution tree_HH'!$F8</f>
        <v>1.06034882120916E-8</v>
      </c>
    </row>
    <row r="9" spans="1:7" x14ac:dyDescent="0.35">
      <c r="A9">
        <v>3</v>
      </c>
      <c r="B9" t="s">
        <v>17</v>
      </c>
      <c r="C9">
        <f>'Contribution tree_CO2'!F9</f>
        <v>2.2699946035713799E-3</v>
      </c>
      <c r="D9">
        <f>'Contribution tree_FNEU'!F9</f>
        <v>7.5962494795993402E-2</v>
      </c>
      <c r="E9">
        <f>'Contribution tree_water'!$F9</f>
        <v>3.9776763330821602E-3</v>
      </c>
      <c r="F9">
        <f>'Contribution tree_EQ'!$F9</f>
        <v>2.89617571994607E-4</v>
      </c>
      <c r="G9" s="1">
        <f>'Contribution tree_HH'!$F9</f>
        <v>1.1296495861309801E-9</v>
      </c>
    </row>
    <row r="10" spans="1:7" x14ac:dyDescent="0.35">
      <c r="A10">
        <v>3</v>
      </c>
      <c r="B10" t="s">
        <v>14</v>
      </c>
      <c r="C10">
        <f>'Contribution tree_CO2'!F10</f>
        <v>1.49700540472228E-3</v>
      </c>
      <c r="D10">
        <f>'Contribution tree_FNEU'!F10</f>
        <v>2.40691965580873E-2</v>
      </c>
      <c r="E10">
        <f>'Contribution tree_water'!$F10</f>
        <v>9.3957636428956901E-4</v>
      </c>
      <c r="F10">
        <f>'Contribution tree_EQ'!$F10</f>
        <v>2.29804491453922E-4</v>
      </c>
      <c r="G10" s="1">
        <f>'Contribution tree_HH'!$F10</f>
        <v>6.2899992448163804E-10</v>
      </c>
    </row>
    <row r="11" spans="1:7" x14ac:dyDescent="0.35">
      <c r="A11">
        <v>3</v>
      </c>
      <c r="B11" t="s">
        <v>18</v>
      </c>
      <c r="C11">
        <f>'Contribution tree_CO2'!F11</f>
        <v>3.8340026538898699E-4</v>
      </c>
      <c r="D11">
        <f>'Contribution tree_FNEU'!F11</f>
        <v>5.5852090871756598E-3</v>
      </c>
      <c r="E11">
        <f>'Contribution tree_water'!$F11</f>
        <v>1.14644696797229E-4</v>
      </c>
      <c r="F11">
        <f>'Contribution tree_EQ'!$F11</f>
        <v>5.1517513193719001E-5</v>
      </c>
      <c r="G11" s="1">
        <f>'Contribution tree_HH'!$F11</f>
        <v>5.5398559390590598E-10</v>
      </c>
    </row>
    <row r="12" spans="1:7" x14ac:dyDescent="0.35">
      <c r="A12">
        <v>2</v>
      </c>
      <c r="B12" t="s">
        <v>23</v>
      </c>
      <c r="C12">
        <f>'Contribution tree_CO2'!F12</f>
        <v>2.0905709606089799E-3</v>
      </c>
      <c r="D12">
        <f>'Contribution tree_FNEU'!F12</f>
        <v>6.6001187843861095E-2</v>
      </c>
      <c r="E12">
        <f>'Contribution tree_water'!$F12</f>
        <v>1.87273039256381E-3</v>
      </c>
      <c r="F12">
        <f>'Contribution tree_EQ'!$F12</f>
        <v>2.64551256253115E-4</v>
      </c>
      <c r="G12" s="1">
        <f>'Contribution tree_HH'!$F12</f>
        <v>1.72032261793899E-9</v>
      </c>
    </row>
    <row r="13" spans="1:7" x14ac:dyDescent="0.35">
      <c r="A13">
        <v>3</v>
      </c>
      <c r="B13" t="s">
        <v>24</v>
      </c>
      <c r="C13">
        <f>'Contribution tree_CO2'!F13</f>
        <v>1.65827037624607E-3</v>
      </c>
      <c r="D13">
        <f>'Contribution tree_FNEU'!F13</f>
        <v>6.0141557783097897E-2</v>
      </c>
      <c r="E13">
        <f>'Contribution tree_water'!$F13</f>
        <v>1.6780677501662801E-3</v>
      </c>
      <c r="F13">
        <f>'Contribution tree_EQ'!$F13</f>
        <v>1.89648931458046E-4</v>
      </c>
      <c r="G13" s="1">
        <f>'Contribution tree_HH'!$F13</f>
        <v>8.9833364115412501E-10</v>
      </c>
    </row>
    <row r="14" spans="1:7" x14ac:dyDescent="0.35">
      <c r="A14">
        <v>3</v>
      </c>
      <c r="B14" t="s">
        <v>25</v>
      </c>
      <c r="C14">
        <f>'Contribution tree_CO2'!F14</f>
        <v>4.32300584362903E-4</v>
      </c>
      <c r="D14">
        <f>'Contribution tree_FNEU'!F14</f>
        <v>5.8596300607632202E-3</v>
      </c>
      <c r="E14">
        <f>'Contribution tree_water'!$F14</f>
        <v>1.9466264239741401E-4</v>
      </c>
      <c r="F14">
        <f>'Contribution tree_EQ'!$F14</f>
        <v>7.4902324795069104E-5</v>
      </c>
      <c r="G14" s="1">
        <f>'Contribution tree_HH'!$F14</f>
        <v>8.2198897678486805E-10</v>
      </c>
    </row>
    <row r="15" spans="1:7" x14ac:dyDescent="0.35">
      <c r="A15">
        <v>2</v>
      </c>
      <c r="B15" t="s">
        <v>21</v>
      </c>
      <c r="C15">
        <f>'Contribution tree_CO2'!F15</f>
        <v>1.22480508748637E-2</v>
      </c>
      <c r="D15">
        <f>'Contribution tree_FNEU'!F15</f>
        <v>9.7798066723628306E-3</v>
      </c>
      <c r="E15">
        <f>'Contribution tree_water'!$F15</f>
        <v>8.8396605830584605E-5</v>
      </c>
      <c r="F15">
        <f>'Contribution tree_EQ'!$F15</f>
        <v>4.0339132215848297E-2</v>
      </c>
      <c r="G15" s="1">
        <f>'Contribution tree_HH'!$F15</f>
        <v>1.5870082774081701E-8</v>
      </c>
    </row>
    <row r="16" spans="1:7" x14ac:dyDescent="0.35">
      <c r="A16">
        <v>3</v>
      </c>
      <c r="B16" t="s">
        <v>22</v>
      </c>
      <c r="C16">
        <f>'Contribution tree_CO2'!F16</f>
        <v>1.1717294413189401E-2</v>
      </c>
      <c r="D16">
        <f>'Contribution tree_FNEU'!F16</f>
        <v>8.5336242342309594E-3</v>
      </c>
      <c r="E16">
        <f>'Contribution tree_water'!$F16</f>
        <v>4.7749849693382298E-5</v>
      </c>
      <c r="F16">
        <f>'Contribution tree_EQ'!$F16</f>
        <v>4.02364496221412E-2</v>
      </c>
      <c r="G16" s="1">
        <f>'Contribution tree_HH'!$F16</f>
        <v>1.5469570648089701E-8</v>
      </c>
    </row>
    <row r="17" spans="1:7" x14ac:dyDescent="0.35">
      <c r="A17">
        <v>3</v>
      </c>
      <c r="B17" t="s">
        <v>18</v>
      </c>
      <c r="C17">
        <f>'Contribution tree_CO2'!F17</f>
        <v>5.3075646167426496E-4</v>
      </c>
      <c r="D17">
        <f>'Contribution tree_FNEU'!F17</f>
        <v>1.24618243813186E-3</v>
      </c>
      <c r="E17">
        <f>'Contribution tree_water'!$F17</f>
        <v>4.0646756137199501E-5</v>
      </c>
      <c r="F17">
        <f>'Contribution tree_EQ'!$F17</f>
        <v>1.02682593707178E-4</v>
      </c>
      <c r="G17" s="1">
        <f>'Contribution tree_HH'!$F17</f>
        <v>4.0051212599189399E-10</v>
      </c>
    </row>
    <row r="19" spans="1:7" x14ac:dyDescent="0.35">
      <c r="B19" t="s">
        <v>58</v>
      </c>
      <c r="C19" t="s">
        <v>1</v>
      </c>
      <c r="D19" t="s">
        <v>54</v>
      </c>
      <c r="E19" t="s">
        <v>55</v>
      </c>
      <c r="F19" t="s">
        <v>56</v>
      </c>
      <c r="G19" t="s">
        <v>57</v>
      </c>
    </row>
    <row r="20" spans="1:7" x14ac:dyDescent="0.35">
      <c r="A20">
        <v>2</v>
      </c>
      <c r="B20" t="s">
        <v>11</v>
      </c>
      <c r="C20">
        <f>C3-C11</f>
        <v>0.18922183760709602</v>
      </c>
      <c r="D20">
        <f t="shared" ref="D20:G20" si="0">D3-D11</f>
        <v>2.1600196947440145</v>
      </c>
      <c r="E20">
        <f t="shared" si="0"/>
        <v>0.15234524681809478</v>
      </c>
      <c r="F20">
        <f t="shared" si="0"/>
        <v>2.8922631335094783E-2</v>
      </c>
      <c r="G20">
        <f t="shared" si="0"/>
        <v>4.1973595831730508E-7</v>
      </c>
    </row>
    <row r="21" spans="1:7" x14ac:dyDescent="0.35">
      <c r="A21">
        <v>2</v>
      </c>
      <c r="B21" t="s">
        <v>23</v>
      </c>
      <c r="C21">
        <f>C12</f>
        <v>2.0905709606089799E-3</v>
      </c>
      <c r="D21">
        <f t="shared" ref="D21:G21" si="1">D12</f>
        <v>6.6001187843861095E-2</v>
      </c>
      <c r="E21">
        <f t="shared" si="1"/>
        <v>1.87273039256381E-3</v>
      </c>
      <c r="F21">
        <f t="shared" si="1"/>
        <v>2.64551256253115E-4</v>
      </c>
      <c r="G21">
        <f t="shared" si="1"/>
        <v>1.72032261793899E-9</v>
      </c>
    </row>
    <row r="22" spans="1:7" x14ac:dyDescent="0.35">
      <c r="A22">
        <v>2</v>
      </c>
      <c r="B22" t="s">
        <v>21</v>
      </c>
      <c r="C22">
        <f>C16</f>
        <v>1.1717294413189401E-2</v>
      </c>
      <c r="D22">
        <f t="shared" ref="D22:G22" si="2">D16</f>
        <v>8.5336242342309594E-3</v>
      </c>
      <c r="E22">
        <f t="shared" si="2"/>
        <v>4.7749849693382298E-5</v>
      </c>
      <c r="F22">
        <f t="shared" si="2"/>
        <v>4.02364496221412E-2</v>
      </c>
      <c r="G22">
        <f t="shared" si="2"/>
        <v>1.5469570648089701E-8</v>
      </c>
    </row>
    <row r="23" spans="1:7" x14ac:dyDescent="0.35">
      <c r="A23">
        <v>2</v>
      </c>
      <c r="B23" t="s">
        <v>26</v>
      </c>
      <c r="C23" s="1">
        <f>C17+C11</f>
        <v>9.14156727063252E-4</v>
      </c>
      <c r="D23" s="1">
        <f t="shared" ref="D23:G23" si="3">D17+D11</f>
        <v>6.8313915253075197E-3</v>
      </c>
      <c r="E23" s="1">
        <f t="shared" si="3"/>
        <v>1.5529145293442852E-4</v>
      </c>
      <c r="F23" s="1">
        <f t="shared" si="3"/>
        <v>1.54200106900897E-4</v>
      </c>
      <c r="G23" s="1">
        <f t="shared" si="3"/>
        <v>9.5449771989779991E-10</v>
      </c>
    </row>
    <row r="25" spans="1:7" x14ac:dyDescent="0.35">
      <c r="B25" t="s">
        <v>59</v>
      </c>
      <c r="C25" t="s">
        <v>1</v>
      </c>
      <c r="D25" t="s">
        <v>54</v>
      </c>
      <c r="E25" t="s">
        <v>55</v>
      </c>
      <c r="F25" t="s">
        <v>56</v>
      </c>
      <c r="G25" t="s">
        <v>57</v>
      </c>
    </row>
    <row r="26" spans="1:7" x14ac:dyDescent="0.35">
      <c r="A26">
        <v>3</v>
      </c>
      <c r="B26" t="s">
        <v>12</v>
      </c>
      <c r="C26">
        <f>C4</f>
        <v>0.16788894069311999</v>
      </c>
      <c r="D26">
        <f t="shared" ref="D26:G26" si="4">D4</f>
        <v>1.8950274850231299</v>
      </c>
      <c r="E26">
        <f t="shared" si="4"/>
        <v>0.13213993235955099</v>
      </c>
      <c r="F26">
        <f t="shared" si="4"/>
        <v>2.66667845334814E-2</v>
      </c>
      <c r="G26">
        <f t="shared" si="4"/>
        <v>4.07373820594601E-7</v>
      </c>
    </row>
    <row r="27" spans="1:7" x14ac:dyDescent="0.35">
      <c r="A27">
        <v>3</v>
      </c>
      <c r="B27" t="s">
        <v>60</v>
      </c>
      <c r="C27">
        <f>C8</f>
        <v>1.7565896905681399E-2</v>
      </c>
      <c r="D27">
        <f t="shared" ref="D27:G27" si="5">D8</f>
        <v>0.164960518366812</v>
      </c>
      <c r="E27">
        <f t="shared" si="5"/>
        <v>1.5288061761159299E-2</v>
      </c>
      <c r="F27">
        <f t="shared" si="5"/>
        <v>1.7364247381648199E-3</v>
      </c>
      <c r="G27">
        <f t="shared" si="5"/>
        <v>1.06034882120916E-8</v>
      </c>
    </row>
    <row r="28" spans="1:7" x14ac:dyDescent="0.35">
      <c r="A28">
        <v>3</v>
      </c>
      <c r="B28" t="s">
        <v>61</v>
      </c>
      <c r="C28">
        <f t="shared" ref="C28:G29" si="6">C9</f>
        <v>2.2699946035713799E-3</v>
      </c>
      <c r="D28">
        <f t="shared" ref="D28:G28" si="7">D9</f>
        <v>7.5962494795993402E-2</v>
      </c>
      <c r="E28">
        <f t="shared" si="7"/>
        <v>3.9776763330821602E-3</v>
      </c>
      <c r="F28">
        <f t="shared" si="7"/>
        <v>2.89617571994607E-4</v>
      </c>
      <c r="G28">
        <f t="shared" si="7"/>
        <v>1.1296495861309801E-9</v>
      </c>
    </row>
    <row r="29" spans="1:7" x14ac:dyDescent="0.35">
      <c r="A29">
        <v>3</v>
      </c>
      <c r="B29" t="s">
        <v>62</v>
      </c>
      <c r="C29">
        <f t="shared" si="6"/>
        <v>1.49700540472228E-3</v>
      </c>
      <c r="D29">
        <f t="shared" ref="D29:G29" si="8">D10</f>
        <v>2.40691965580873E-2</v>
      </c>
      <c r="E29">
        <f t="shared" si="8"/>
        <v>9.3957636428956901E-4</v>
      </c>
      <c r="F29">
        <f t="shared" si="8"/>
        <v>2.29804491453922E-4</v>
      </c>
      <c r="G29">
        <f t="shared" si="8"/>
        <v>6.2899992448163804E-10</v>
      </c>
    </row>
    <row r="30" spans="1:7" x14ac:dyDescent="0.35">
      <c r="A30">
        <v>3</v>
      </c>
      <c r="B30" t="s">
        <v>63</v>
      </c>
      <c r="C30">
        <f>C13</f>
        <v>1.65827037624607E-3</v>
      </c>
      <c r="D30">
        <f t="shared" ref="D30:G30" si="9">D13</f>
        <v>6.0141557783097897E-2</v>
      </c>
      <c r="E30">
        <f t="shared" si="9"/>
        <v>1.6780677501662801E-3</v>
      </c>
      <c r="F30">
        <f t="shared" si="9"/>
        <v>1.89648931458046E-4</v>
      </c>
      <c r="G30">
        <f t="shared" si="9"/>
        <v>8.9833364115412501E-10</v>
      </c>
    </row>
    <row r="31" spans="1:7" x14ac:dyDescent="0.35">
      <c r="A31">
        <v>3</v>
      </c>
      <c r="B31" t="s">
        <v>64</v>
      </c>
      <c r="C31" s="1">
        <f>C14</f>
        <v>4.32300584362903E-4</v>
      </c>
      <c r="D31" s="1">
        <f t="shared" ref="D31:G31" si="10">D14</f>
        <v>5.8596300607632202E-3</v>
      </c>
      <c r="E31" s="1">
        <f t="shared" si="10"/>
        <v>1.9466264239741401E-4</v>
      </c>
      <c r="F31" s="1">
        <f t="shared" si="10"/>
        <v>7.4902324795069104E-5</v>
      </c>
      <c r="G31" s="1">
        <f t="shared" si="10"/>
        <v>8.2198897678486805E-10</v>
      </c>
    </row>
    <row r="32" spans="1:7" x14ac:dyDescent="0.35">
      <c r="A32">
        <v>3</v>
      </c>
      <c r="B32" t="s">
        <v>65</v>
      </c>
      <c r="C32">
        <f>C16</f>
        <v>1.1717294413189401E-2</v>
      </c>
      <c r="D32">
        <f t="shared" ref="D32:G32" si="11">D16</f>
        <v>8.5336242342309594E-3</v>
      </c>
      <c r="E32">
        <f t="shared" si="11"/>
        <v>4.7749849693382298E-5</v>
      </c>
      <c r="F32">
        <f t="shared" si="11"/>
        <v>4.02364496221412E-2</v>
      </c>
      <c r="G32">
        <f t="shared" si="11"/>
        <v>1.5469570648089701E-8</v>
      </c>
    </row>
    <row r="33" spans="1:7" x14ac:dyDescent="0.35">
      <c r="A33">
        <v>3</v>
      </c>
      <c r="B33" t="s">
        <v>66</v>
      </c>
      <c r="C33" s="1">
        <f>SUM(C11,C17)</f>
        <v>9.14156727063252E-4</v>
      </c>
      <c r="D33" s="1">
        <f t="shared" ref="D33:G33" si="12">SUM(D11,D17)</f>
        <v>6.8313915253075197E-3</v>
      </c>
      <c r="E33" s="1">
        <f t="shared" si="12"/>
        <v>1.5529145293442852E-4</v>
      </c>
      <c r="F33" s="1">
        <f t="shared" si="12"/>
        <v>1.54200106900897E-4</v>
      </c>
      <c r="G33" s="1">
        <f t="shared" si="12"/>
        <v>9.5449771989779991E-10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F5BA-7FF8-4D5D-A8B5-667ECC56747D}">
  <dimension ref="A1:G18"/>
  <sheetViews>
    <sheetView workbookViewId="0">
      <selection sqref="A1:C18"/>
    </sheetView>
  </sheetViews>
  <sheetFormatPr defaultRowHeight="14.5" x14ac:dyDescent="0.35"/>
  <cols>
    <col min="3" max="3" width="23.90625" customWidth="1"/>
  </cols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7</v>
      </c>
      <c r="G1" t="s">
        <v>8</v>
      </c>
    </row>
    <row r="2" spans="1:7" x14ac:dyDescent="0.35">
      <c r="A2">
        <v>1</v>
      </c>
      <c r="B2" s="1">
        <v>100</v>
      </c>
      <c r="C2" t="s">
        <v>35</v>
      </c>
      <c r="D2">
        <v>1</v>
      </c>
      <c r="E2" t="s">
        <v>10</v>
      </c>
      <c r="F2">
        <v>0.37469506695399901</v>
      </c>
      <c r="G2">
        <v>0</v>
      </c>
    </row>
    <row r="3" spans="1:7" x14ac:dyDescent="0.35">
      <c r="A3">
        <v>2</v>
      </c>
      <c r="B3" s="1">
        <v>96.2</v>
      </c>
      <c r="C3" t="s">
        <v>36</v>
      </c>
      <c r="D3">
        <v>1</v>
      </c>
      <c r="E3" t="s">
        <v>10</v>
      </c>
      <c r="F3">
        <v>0.36035644511852599</v>
      </c>
      <c r="G3">
        <v>0</v>
      </c>
    </row>
    <row r="4" spans="1:7" x14ac:dyDescent="0.35">
      <c r="A4">
        <v>3</v>
      </c>
      <c r="B4" s="1">
        <v>90.4</v>
      </c>
      <c r="C4" t="s">
        <v>37</v>
      </c>
      <c r="D4">
        <v>1</v>
      </c>
      <c r="E4" t="s">
        <v>10</v>
      </c>
      <c r="F4">
        <v>0.33864014793916197</v>
      </c>
      <c r="G4">
        <v>5.7000000000000002E-3</v>
      </c>
    </row>
    <row r="5" spans="1:7" x14ac:dyDescent="0.35">
      <c r="A5">
        <v>4</v>
      </c>
      <c r="B5" s="1">
        <v>81.5</v>
      </c>
      <c r="C5" t="s">
        <v>38</v>
      </c>
      <c r="D5">
        <v>1.2999999999999999E-2</v>
      </c>
      <c r="E5" t="s">
        <v>2</v>
      </c>
      <c r="F5">
        <v>0.30533679706564698</v>
      </c>
      <c r="G5">
        <v>0.30533679706564798</v>
      </c>
    </row>
    <row r="6" spans="1:7" x14ac:dyDescent="0.35">
      <c r="A6">
        <v>4</v>
      </c>
      <c r="B6">
        <v>6.89</v>
      </c>
      <c r="C6" t="s">
        <v>39</v>
      </c>
      <c r="D6">
        <v>0.108</v>
      </c>
      <c r="E6" t="s">
        <v>15</v>
      </c>
      <c r="F6">
        <v>2.5827669918341602E-2</v>
      </c>
      <c r="G6">
        <v>2.5827669918341602E-2</v>
      </c>
    </row>
    <row r="7" spans="1:7" x14ac:dyDescent="0.35">
      <c r="A7">
        <v>4</v>
      </c>
      <c r="B7">
        <v>0.25</v>
      </c>
      <c r="C7" t="s">
        <v>40</v>
      </c>
      <c r="D7">
        <v>0.14299999999999999</v>
      </c>
      <c r="E7" t="s">
        <v>19</v>
      </c>
      <c r="F7" s="1">
        <v>9.3211501659659396E-4</v>
      </c>
      <c r="G7" s="1">
        <v>9.3211501659659396E-4</v>
      </c>
    </row>
    <row r="8" spans="1:7" x14ac:dyDescent="0.35">
      <c r="A8">
        <v>4</v>
      </c>
      <c r="B8">
        <v>0.23</v>
      </c>
      <c r="C8" t="s">
        <v>41</v>
      </c>
      <c r="D8">
        <v>3.0000000000000001E-3</v>
      </c>
      <c r="E8" t="s">
        <v>3</v>
      </c>
      <c r="F8" s="1">
        <v>8.4356593857642904E-4</v>
      </c>
      <c r="G8" s="1">
        <v>8.4356593857642904E-4</v>
      </c>
    </row>
    <row r="9" spans="1:7" x14ac:dyDescent="0.35">
      <c r="A9">
        <v>3</v>
      </c>
      <c r="B9">
        <v>4.6900000000000004</v>
      </c>
      <c r="C9" t="s">
        <v>17</v>
      </c>
      <c r="D9">
        <v>0.02</v>
      </c>
      <c r="E9" t="s">
        <v>2</v>
      </c>
      <c r="F9">
        <v>1.7565896905681399E-2</v>
      </c>
      <c r="G9">
        <v>1.7565896905681399E-2</v>
      </c>
    </row>
    <row r="10" spans="1:7" x14ac:dyDescent="0.35">
      <c r="A10">
        <v>3</v>
      </c>
      <c r="B10">
        <v>0.61</v>
      </c>
      <c r="C10" t="s">
        <v>14</v>
      </c>
      <c r="D10">
        <v>3.2399999999999998E-2</v>
      </c>
      <c r="E10" t="s">
        <v>15</v>
      </c>
      <c r="F10">
        <v>2.2699946035713799E-3</v>
      </c>
      <c r="G10">
        <v>2.2699946035713799E-3</v>
      </c>
    </row>
    <row r="11" spans="1:7" x14ac:dyDescent="0.35">
      <c r="A11">
        <v>3</v>
      </c>
      <c r="B11">
        <v>0.4</v>
      </c>
      <c r="C11" t="s">
        <v>18</v>
      </c>
      <c r="D11">
        <v>1.0999999999999999E-2</v>
      </c>
      <c r="E11" t="s">
        <v>19</v>
      </c>
      <c r="F11">
        <v>1.49700540472228E-3</v>
      </c>
      <c r="G11">
        <v>1.49700540472228E-3</v>
      </c>
    </row>
    <row r="12" spans="1:7" x14ac:dyDescent="0.35">
      <c r="A12">
        <v>3</v>
      </c>
      <c r="B12">
        <v>0.1</v>
      </c>
      <c r="C12" t="s">
        <v>20</v>
      </c>
      <c r="D12">
        <v>0.35499999999999998</v>
      </c>
      <c r="E12" t="s">
        <v>2</v>
      </c>
      <c r="F12" s="1">
        <v>3.8340026538898699E-4</v>
      </c>
      <c r="G12" s="1">
        <v>3.8340026538898699E-4</v>
      </c>
    </row>
    <row r="13" spans="1:7" x14ac:dyDescent="0.35">
      <c r="A13">
        <v>2</v>
      </c>
      <c r="B13">
        <v>0.56000000000000005</v>
      </c>
      <c r="C13" t="s">
        <v>23</v>
      </c>
      <c r="D13">
        <v>1</v>
      </c>
      <c r="E13" t="s">
        <v>10</v>
      </c>
      <c r="F13">
        <v>2.0905709606089799E-3</v>
      </c>
      <c r="G13">
        <v>0</v>
      </c>
    </row>
    <row r="14" spans="1:7" x14ac:dyDescent="0.35">
      <c r="A14">
        <v>3</v>
      </c>
      <c r="B14">
        <v>0.44</v>
      </c>
      <c r="C14" t="s">
        <v>24</v>
      </c>
      <c r="D14">
        <v>2.3472E-2</v>
      </c>
      <c r="E14" t="s">
        <v>15</v>
      </c>
      <c r="F14">
        <v>1.65827037624608E-3</v>
      </c>
      <c r="G14">
        <v>1.65827037624607E-3</v>
      </c>
    </row>
    <row r="15" spans="1:7" x14ac:dyDescent="0.35">
      <c r="A15">
        <v>3</v>
      </c>
      <c r="B15">
        <v>0.12</v>
      </c>
      <c r="C15" t="s">
        <v>25</v>
      </c>
      <c r="D15" s="1">
        <v>1.57E-6</v>
      </c>
      <c r="E15" t="s">
        <v>10</v>
      </c>
      <c r="F15" s="1">
        <v>4.32300584362903E-4</v>
      </c>
      <c r="G15" s="1">
        <v>4.3230058436290398E-4</v>
      </c>
    </row>
    <row r="16" spans="1:7" x14ac:dyDescent="0.35">
      <c r="A16">
        <v>2</v>
      </c>
      <c r="B16">
        <v>3.27</v>
      </c>
      <c r="C16" t="s">
        <v>21</v>
      </c>
      <c r="D16">
        <v>1</v>
      </c>
      <c r="E16" t="s">
        <v>10</v>
      </c>
      <c r="F16">
        <v>1.22480508748637E-2</v>
      </c>
      <c r="G16">
        <v>0</v>
      </c>
    </row>
    <row r="17" spans="1:7" x14ac:dyDescent="0.35">
      <c r="A17">
        <v>3</v>
      </c>
      <c r="B17">
        <v>3.13</v>
      </c>
      <c r="C17" t="s">
        <v>22</v>
      </c>
      <c r="D17">
        <v>1.2999999999999999E-2</v>
      </c>
      <c r="E17" t="s">
        <v>2</v>
      </c>
      <c r="F17">
        <v>1.1717294413189401E-2</v>
      </c>
      <c r="G17">
        <v>1.1717294413189401E-2</v>
      </c>
    </row>
    <row r="18" spans="1:7" x14ac:dyDescent="0.35">
      <c r="A18">
        <v>3</v>
      </c>
      <c r="B18">
        <v>0.14000000000000001</v>
      </c>
      <c r="C18" t="s">
        <v>18</v>
      </c>
      <c r="D18">
        <v>3.8999999999999998E-3</v>
      </c>
      <c r="E18" t="s">
        <v>19</v>
      </c>
      <c r="F18" s="1">
        <v>5.3075646167426399E-4</v>
      </c>
      <c r="G18" s="1">
        <v>5.3075646167426399E-4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CAEB-06C3-4556-87B6-492A9308DCAB}">
  <dimension ref="A1:G18"/>
  <sheetViews>
    <sheetView workbookViewId="0">
      <selection sqref="A1:C18"/>
    </sheetView>
  </sheetViews>
  <sheetFormatPr defaultRowHeight="14.5" x14ac:dyDescent="0.35"/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27</v>
      </c>
      <c r="G1" t="s">
        <v>28</v>
      </c>
    </row>
    <row r="2" spans="1:7" x14ac:dyDescent="0.35">
      <c r="A2">
        <v>1</v>
      </c>
      <c r="B2" s="1">
        <v>100</v>
      </c>
      <c r="C2" t="s">
        <v>35</v>
      </c>
      <c r="D2">
        <v>1</v>
      </c>
      <c r="E2" t="s">
        <v>10</v>
      </c>
      <c r="F2">
        <v>3.55356399957622</v>
      </c>
      <c r="G2">
        <v>0</v>
      </c>
    </row>
    <row r="3" spans="1:7" x14ac:dyDescent="0.35">
      <c r="A3">
        <v>2</v>
      </c>
      <c r="B3" s="1">
        <v>97.9</v>
      </c>
      <c r="C3" t="s">
        <v>36</v>
      </c>
      <c r="D3">
        <v>1</v>
      </c>
      <c r="E3" t="s">
        <v>10</v>
      </c>
      <c r="F3">
        <v>3.47778300506</v>
      </c>
      <c r="G3">
        <v>0</v>
      </c>
    </row>
    <row r="4" spans="1:7" x14ac:dyDescent="0.35">
      <c r="A4">
        <v>3</v>
      </c>
      <c r="B4" s="1">
        <v>90.3</v>
      </c>
      <c r="C4" t="s">
        <v>37</v>
      </c>
      <c r="D4">
        <v>1</v>
      </c>
      <c r="E4" t="s">
        <v>10</v>
      </c>
      <c r="F4">
        <v>3.2072055862519302</v>
      </c>
      <c r="G4">
        <v>0</v>
      </c>
    </row>
    <row r="5" spans="1:7" x14ac:dyDescent="0.35">
      <c r="A5">
        <v>4</v>
      </c>
      <c r="B5" s="1">
        <v>78</v>
      </c>
      <c r="C5" t="s">
        <v>38</v>
      </c>
      <c r="D5">
        <v>1.2999999999999999E-2</v>
      </c>
      <c r="E5" t="s">
        <v>2</v>
      </c>
      <c r="F5">
        <v>2.7714143595318301</v>
      </c>
      <c r="G5">
        <v>2.7714143595318301</v>
      </c>
    </row>
    <row r="6" spans="1:7" x14ac:dyDescent="0.35">
      <c r="A6">
        <v>4</v>
      </c>
      <c r="B6">
        <v>8.25</v>
      </c>
      <c r="C6" t="s">
        <v>39</v>
      </c>
      <c r="D6">
        <v>0.108</v>
      </c>
      <c r="E6" t="s">
        <v>15</v>
      </c>
      <c r="F6">
        <v>0.29301672877889401</v>
      </c>
      <c r="G6">
        <v>0.29301672877889401</v>
      </c>
    </row>
    <row r="7" spans="1:7" x14ac:dyDescent="0.35">
      <c r="A7">
        <v>4</v>
      </c>
      <c r="B7">
        <v>3.66</v>
      </c>
      <c r="C7" t="s">
        <v>41</v>
      </c>
      <c r="D7">
        <v>3.0000000000000001E-3</v>
      </c>
      <c r="E7" t="s">
        <v>3</v>
      </c>
      <c r="F7">
        <v>0.130069311837646</v>
      </c>
      <c r="G7">
        <v>0.130069311837646</v>
      </c>
    </row>
    <row r="8" spans="1:7" x14ac:dyDescent="0.35">
      <c r="A8">
        <v>4</v>
      </c>
      <c r="B8">
        <v>0.36</v>
      </c>
      <c r="C8" t="s">
        <v>40</v>
      </c>
      <c r="D8">
        <v>0.14299999999999999</v>
      </c>
      <c r="E8" t="s">
        <v>19</v>
      </c>
      <c r="F8">
        <v>1.2705186103562501E-2</v>
      </c>
      <c r="G8">
        <v>1.2705186103562501E-2</v>
      </c>
    </row>
    <row r="9" spans="1:7" x14ac:dyDescent="0.35">
      <c r="A9">
        <v>3</v>
      </c>
      <c r="B9">
        <v>4.6399999999999997</v>
      </c>
      <c r="C9" t="s">
        <v>17</v>
      </c>
      <c r="D9">
        <v>0.02</v>
      </c>
      <c r="E9" t="s">
        <v>2</v>
      </c>
      <c r="F9">
        <v>0.164960518366812</v>
      </c>
      <c r="G9">
        <v>0.164960518366811</v>
      </c>
    </row>
    <row r="10" spans="1:7" x14ac:dyDescent="0.35">
      <c r="A10">
        <v>3</v>
      </c>
      <c r="B10">
        <v>2.14</v>
      </c>
      <c r="C10" t="s">
        <v>14</v>
      </c>
      <c r="D10">
        <v>3.2399999999999998E-2</v>
      </c>
      <c r="E10" t="s">
        <v>15</v>
      </c>
      <c r="F10">
        <v>7.5962494795993402E-2</v>
      </c>
      <c r="G10">
        <v>7.5962494795993402E-2</v>
      </c>
    </row>
    <row r="11" spans="1:7" x14ac:dyDescent="0.35">
      <c r="A11">
        <v>3</v>
      </c>
      <c r="B11">
        <v>0.68</v>
      </c>
      <c r="C11" t="s">
        <v>18</v>
      </c>
      <c r="D11">
        <v>1.0999999999999999E-2</v>
      </c>
      <c r="E11" t="s">
        <v>19</v>
      </c>
      <c r="F11">
        <v>2.40691965580873E-2</v>
      </c>
      <c r="G11">
        <v>2.40691965580873E-2</v>
      </c>
    </row>
    <row r="12" spans="1:7" x14ac:dyDescent="0.35">
      <c r="A12">
        <v>3</v>
      </c>
      <c r="B12">
        <v>0.16</v>
      </c>
      <c r="C12" t="s">
        <v>20</v>
      </c>
      <c r="D12">
        <v>0.35499999999999998</v>
      </c>
      <c r="E12" t="s">
        <v>2</v>
      </c>
      <c r="F12">
        <v>5.5852090871756598E-3</v>
      </c>
      <c r="G12">
        <v>5.5852090871756598E-3</v>
      </c>
    </row>
    <row r="13" spans="1:7" x14ac:dyDescent="0.35">
      <c r="A13">
        <v>2</v>
      </c>
      <c r="B13">
        <v>1.86</v>
      </c>
      <c r="C13" t="s">
        <v>23</v>
      </c>
      <c r="D13">
        <v>1</v>
      </c>
      <c r="E13" t="s">
        <v>10</v>
      </c>
      <c r="F13">
        <v>6.6001187843861095E-2</v>
      </c>
      <c r="G13">
        <v>0</v>
      </c>
    </row>
    <row r="14" spans="1:7" x14ac:dyDescent="0.35">
      <c r="A14">
        <v>3</v>
      </c>
      <c r="B14">
        <v>1.69</v>
      </c>
      <c r="C14" t="s">
        <v>24</v>
      </c>
      <c r="D14">
        <v>2.3472E-2</v>
      </c>
      <c r="E14" t="s">
        <v>15</v>
      </c>
      <c r="F14">
        <v>6.0141557783097897E-2</v>
      </c>
      <c r="G14">
        <v>6.0141557783097897E-2</v>
      </c>
    </row>
    <row r="15" spans="1:7" x14ac:dyDescent="0.35">
      <c r="A15">
        <v>3</v>
      </c>
      <c r="B15">
        <v>0.16</v>
      </c>
      <c r="C15" t="s">
        <v>25</v>
      </c>
      <c r="D15" s="1">
        <v>1.57E-6</v>
      </c>
      <c r="E15" t="s">
        <v>10</v>
      </c>
      <c r="F15">
        <v>5.8596300607632202E-3</v>
      </c>
      <c r="G15">
        <v>5.8596300607632202E-3</v>
      </c>
    </row>
    <row r="16" spans="1:7" x14ac:dyDescent="0.35">
      <c r="A16">
        <v>2</v>
      </c>
      <c r="B16">
        <v>0.28000000000000003</v>
      </c>
      <c r="C16" t="s">
        <v>21</v>
      </c>
      <c r="D16">
        <v>1</v>
      </c>
      <c r="E16" t="s">
        <v>10</v>
      </c>
      <c r="F16">
        <v>9.7798066723628306E-3</v>
      </c>
      <c r="G16">
        <v>0</v>
      </c>
    </row>
    <row r="17" spans="1:7" x14ac:dyDescent="0.35">
      <c r="A17">
        <v>3</v>
      </c>
      <c r="B17">
        <v>0.24</v>
      </c>
      <c r="C17" t="s">
        <v>18</v>
      </c>
      <c r="D17">
        <v>3.8999999999999998E-3</v>
      </c>
      <c r="E17" t="s">
        <v>19</v>
      </c>
      <c r="F17">
        <v>8.5336242342309594E-3</v>
      </c>
      <c r="G17">
        <v>8.5336242342309594E-3</v>
      </c>
    </row>
    <row r="18" spans="1:7" x14ac:dyDescent="0.35">
      <c r="A18">
        <v>3</v>
      </c>
      <c r="B18" s="1">
        <v>3.5099999999999999E-2</v>
      </c>
      <c r="C18" t="s">
        <v>22</v>
      </c>
      <c r="D18">
        <v>1.2999999999999999E-2</v>
      </c>
      <c r="E18" t="s">
        <v>2</v>
      </c>
      <c r="F18">
        <v>1.24618243813186E-3</v>
      </c>
      <c r="G18">
        <v>1.24618243813186E-3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04F2-E152-4492-9993-4D79F3D453DA}">
  <dimension ref="A1:G18"/>
  <sheetViews>
    <sheetView workbookViewId="0">
      <selection sqref="A1:C18"/>
    </sheetView>
  </sheetViews>
  <sheetFormatPr defaultRowHeight="14.5" x14ac:dyDescent="0.35"/>
  <sheetData>
    <row r="1" spans="1:7" x14ac:dyDescent="0.35">
      <c r="A1" t="s">
        <v>53</v>
      </c>
      <c r="B1" t="s">
        <v>4</v>
      </c>
      <c r="C1" t="s">
        <v>5</v>
      </c>
      <c r="D1" t="s">
        <v>6</v>
      </c>
      <c r="E1" t="s">
        <v>0</v>
      </c>
      <c r="F1" t="s">
        <v>29</v>
      </c>
      <c r="G1" t="s">
        <v>30</v>
      </c>
    </row>
    <row r="2" spans="1:7" x14ac:dyDescent="0.35">
      <c r="A2">
        <v>1</v>
      </c>
      <c r="B2" s="1">
        <v>100</v>
      </c>
      <c r="C2" t="s">
        <v>35</v>
      </c>
      <c r="D2">
        <v>1</v>
      </c>
      <c r="E2" t="s">
        <v>10</v>
      </c>
      <c r="F2">
        <v>5.5648349964553E-2</v>
      </c>
      <c r="G2">
        <v>0</v>
      </c>
    </row>
    <row r="3" spans="1:7" x14ac:dyDescent="0.35">
      <c r="A3">
        <v>2</v>
      </c>
      <c r="B3" s="1">
        <v>96.5</v>
      </c>
      <c r="C3" t="s">
        <v>36</v>
      </c>
      <c r="D3">
        <v>1</v>
      </c>
      <c r="E3" t="s">
        <v>10</v>
      </c>
      <c r="F3">
        <v>5.3687222966160401E-2</v>
      </c>
      <c r="G3">
        <v>0</v>
      </c>
    </row>
    <row r="4" spans="1:7" x14ac:dyDescent="0.35">
      <c r="A4">
        <v>3</v>
      </c>
      <c r="B4" s="1">
        <v>60</v>
      </c>
      <c r="C4" t="s">
        <v>37</v>
      </c>
      <c r="D4">
        <v>1</v>
      </c>
      <c r="E4" t="s">
        <v>10</v>
      </c>
      <c r="F4">
        <v>3.336726381084E-2</v>
      </c>
      <c r="G4">
        <v>0</v>
      </c>
    </row>
    <row r="5" spans="1:7" x14ac:dyDescent="0.35">
      <c r="A5">
        <v>4</v>
      </c>
      <c r="B5" s="1">
        <v>54</v>
      </c>
      <c r="C5" t="s">
        <v>38</v>
      </c>
      <c r="D5">
        <v>1.2999999999999999E-2</v>
      </c>
      <c r="E5" t="s">
        <v>2</v>
      </c>
      <c r="F5">
        <v>3.00330844000214E-2</v>
      </c>
      <c r="G5">
        <v>3.0033084400009499E-2</v>
      </c>
    </row>
    <row r="6" spans="1:7" x14ac:dyDescent="0.35">
      <c r="A6">
        <v>4</v>
      </c>
      <c r="B6">
        <v>5.89</v>
      </c>
      <c r="C6" t="s">
        <v>39</v>
      </c>
      <c r="D6">
        <v>0.108</v>
      </c>
      <c r="E6" t="s">
        <v>15</v>
      </c>
      <c r="F6">
        <v>3.2778712378804401E-3</v>
      </c>
      <c r="G6">
        <v>3.2778712378800801E-3</v>
      </c>
    </row>
    <row r="7" spans="1:7" x14ac:dyDescent="0.35">
      <c r="A7">
        <v>4</v>
      </c>
      <c r="B7" s="1">
        <v>5.6500000000000002E-2</v>
      </c>
      <c r="C7" t="s">
        <v>40</v>
      </c>
      <c r="D7">
        <v>0.14299999999999999</v>
      </c>
      <c r="E7" t="s">
        <v>19</v>
      </c>
      <c r="F7" s="1">
        <v>3.1435628081070097E-5</v>
      </c>
      <c r="G7" s="1">
        <v>3.1435628081070002E-5</v>
      </c>
    </row>
    <row r="8" spans="1:7" x14ac:dyDescent="0.35">
      <c r="A8">
        <v>4</v>
      </c>
      <c r="B8" s="1">
        <v>4.4699999999999997E-2</v>
      </c>
      <c r="C8" t="s">
        <v>41</v>
      </c>
      <c r="D8">
        <v>3.0000000000000001E-3</v>
      </c>
      <c r="E8" t="s">
        <v>3</v>
      </c>
      <c r="F8" s="1">
        <v>2.4872544851996699E-5</v>
      </c>
      <c r="G8" s="1">
        <v>2.48725448519955E-5</v>
      </c>
    </row>
    <row r="9" spans="1:7" x14ac:dyDescent="0.35">
      <c r="A9">
        <v>3</v>
      </c>
      <c r="B9" s="1">
        <v>27.5</v>
      </c>
      <c r="C9" t="s">
        <v>20</v>
      </c>
      <c r="D9">
        <v>0.35499999999999998</v>
      </c>
      <c r="E9" t="s">
        <v>2</v>
      </c>
      <c r="F9">
        <v>1.5288061761159299E-2</v>
      </c>
      <c r="G9">
        <v>1.52880617611592E-2</v>
      </c>
    </row>
    <row r="10" spans="1:7" x14ac:dyDescent="0.35">
      <c r="A10">
        <v>3</v>
      </c>
      <c r="B10">
        <v>7.15</v>
      </c>
      <c r="C10" t="s">
        <v>17</v>
      </c>
      <c r="D10">
        <v>0.02</v>
      </c>
      <c r="E10" t="s">
        <v>2</v>
      </c>
      <c r="F10">
        <v>3.9776763330822296E-3</v>
      </c>
      <c r="G10">
        <v>3.9776763330821099E-3</v>
      </c>
    </row>
    <row r="11" spans="1:7" x14ac:dyDescent="0.35">
      <c r="A11">
        <v>3</v>
      </c>
      <c r="B11">
        <v>1.69</v>
      </c>
      <c r="C11" t="s">
        <v>14</v>
      </c>
      <c r="D11">
        <v>3.2399999999999998E-2</v>
      </c>
      <c r="E11" t="s">
        <v>15</v>
      </c>
      <c r="F11" s="1">
        <v>9.39576364289431E-4</v>
      </c>
      <c r="G11" s="1">
        <v>9.3957636428935304E-4</v>
      </c>
    </row>
    <row r="12" spans="1:7" x14ac:dyDescent="0.35">
      <c r="A12">
        <v>3</v>
      </c>
      <c r="B12">
        <v>0.21</v>
      </c>
      <c r="C12" t="s">
        <v>18</v>
      </c>
      <c r="D12">
        <v>1.0999999999999999E-2</v>
      </c>
      <c r="E12" t="s">
        <v>19</v>
      </c>
      <c r="F12" s="1">
        <v>1.1464469679722101E-4</v>
      </c>
      <c r="G12" s="1">
        <v>1.14644696797241E-4</v>
      </c>
    </row>
    <row r="13" spans="1:7" x14ac:dyDescent="0.35">
      <c r="A13">
        <v>2</v>
      </c>
      <c r="B13">
        <v>3.37</v>
      </c>
      <c r="C13" t="s">
        <v>23</v>
      </c>
      <c r="D13">
        <v>1</v>
      </c>
      <c r="E13" t="s">
        <v>10</v>
      </c>
      <c r="F13">
        <v>1.87273039256405E-3</v>
      </c>
      <c r="G13">
        <v>0</v>
      </c>
    </row>
    <row r="14" spans="1:7" x14ac:dyDescent="0.35">
      <c r="A14">
        <v>3</v>
      </c>
      <c r="B14">
        <v>3.02</v>
      </c>
      <c r="C14" t="s">
        <v>24</v>
      </c>
      <c r="D14">
        <v>2.3472E-2</v>
      </c>
      <c r="E14" t="s">
        <v>15</v>
      </c>
      <c r="F14">
        <v>1.67806775016623E-3</v>
      </c>
      <c r="G14">
        <v>1.6780677501663499E-3</v>
      </c>
    </row>
    <row r="15" spans="1:7" x14ac:dyDescent="0.35">
      <c r="A15">
        <v>3</v>
      </c>
      <c r="B15">
        <v>0.35</v>
      </c>
      <c r="C15" t="s">
        <v>25</v>
      </c>
      <c r="D15" s="1">
        <v>1.57E-6</v>
      </c>
      <c r="E15" t="s">
        <v>10</v>
      </c>
      <c r="F15" s="1">
        <v>1.9466264239740501E-4</v>
      </c>
      <c r="G15" s="1">
        <v>1.94662642397423E-4</v>
      </c>
    </row>
    <row r="16" spans="1:7" x14ac:dyDescent="0.35">
      <c r="A16">
        <v>2</v>
      </c>
      <c r="B16">
        <v>0.16</v>
      </c>
      <c r="C16" t="s">
        <v>21</v>
      </c>
      <c r="D16">
        <v>1</v>
      </c>
      <c r="E16" t="s">
        <v>10</v>
      </c>
      <c r="F16" s="1">
        <v>8.8396605830586204E-5</v>
      </c>
      <c r="G16">
        <v>0</v>
      </c>
    </row>
    <row r="17" spans="1:7" x14ac:dyDescent="0.35">
      <c r="A17">
        <v>3</v>
      </c>
      <c r="B17" s="1">
        <v>8.5800000000000001E-2</v>
      </c>
      <c r="C17" t="s">
        <v>22</v>
      </c>
      <c r="D17">
        <v>1.2999999999999999E-2</v>
      </c>
      <c r="E17" t="s">
        <v>2</v>
      </c>
      <c r="F17" s="1">
        <v>4.77498496933812E-5</v>
      </c>
      <c r="G17" s="1">
        <v>4.7749849693383199E-5</v>
      </c>
    </row>
    <row r="18" spans="1:7" x14ac:dyDescent="0.35">
      <c r="A18">
        <v>3</v>
      </c>
      <c r="B18" s="1">
        <v>7.2999999999999995E-2</v>
      </c>
      <c r="C18" t="s">
        <v>18</v>
      </c>
      <c r="D18">
        <v>3.8999999999999998E-3</v>
      </c>
      <c r="E18" t="s">
        <v>19</v>
      </c>
      <c r="F18" s="1">
        <v>4.0646756137196798E-5</v>
      </c>
      <c r="G18" s="1">
        <v>4.0646756137203899E-5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Contribution tree_CO2</vt:lpstr>
      <vt:lpstr>Contribution tree_FNEU</vt:lpstr>
      <vt:lpstr>Contribution tree_water</vt:lpstr>
      <vt:lpstr>Contribution tree_EQ</vt:lpstr>
      <vt:lpstr>Contribution tree_HH</vt:lpstr>
      <vt:lpstr>Q3.1 US results</vt:lpstr>
      <vt:lpstr>China_CO2</vt:lpstr>
      <vt:lpstr>China_FNEU</vt:lpstr>
      <vt:lpstr>China_water</vt:lpstr>
      <vt:lpstr>China_EQ</vt:lpstr>
      <vt:lpstr>China_HH</vt:lpstr>
      <vt:lpstr>Q4 China results</vt:lpstr>
      <vt:lpstr>QC_CO2</vt:lpstr>
      <vt:lpstr>QC_FNEU</vt:lpstr>
      <vt:lpstr>QC_water</vt:lpstr>
      <vt:lpstr>QC_EQ</vt:lpstr>
      <vt:lpstr>QC_HH</vt:lpstr>
      <vt:lpstr>Q4 QC results</vt:lpstr>
      <vt:lpstr>Q4 part a</vt:lpstr>
      <vt:lpstr>Q4 part b</vt:lpstr>
      <vt:lpstr>Q4 part b (alt)</vt:lpstr>
      <vt:lpstr>Q5 US results</vt:lpstr>
      <vt:lpstr>Q5 CN results</vt:lpstr>
      <vt:lpstr>Q5 QC results</vt:lpstr>
      <vt:lpstr>Q5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Souttre</dc:creator>
  <cp:lastModifiedBy>Kathryn Loog</cp:lastModifiedBy>
  <dcterms:created xsi:type="dcterms:W3CDTF">2023-11-03T20:27:51Z</dcterms:created>
  <dcterms:modified xsi:type="dcterms:W3CDTF">2023-11-14T16:00:14Z</dcterms:modified>
</cp:coreProperties>
</file>