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mi naturelle" sheetId="1" r:id="rId4"/>
  </sheets>
  <definedNames/>
  <calcPr/>
  <extLst>
    <ext uri="GoogleSheetsCustomDataVersion2">
      <go:sheetsCustomData xmlns:go="http://customooxmlschemas.google.com/" r:id="rId5" roundtripDataChecksum="OR8ByyQt2/fT1DHcrFWPmTIOgrQbbKeI6bypNAc8xJU="/>
    </ext>
  </extLst>
</workbook>
</file>

<file path=xl/sharedStrings.xml><?xml version="1.0" encoding="utf-8"?>
<sst xmlns="http://schemas.openxmlformats.org/spreadsheetml/2006/main" count="72" uniqueCount="28">
  <si>
    <t>Tree-level metrics</t>
  </si>
  <si>
    <t>Plot-level metrics (repeat the values in all rows)</t>
  </si>
  <si>
    <t>Tree #</t>
  </si>
  <si>
    <t>Species (latin name)</t>
  </si>
  <si>
    <t>Plot (mixed vs. mono)</t>
  </si>
  <si>
    <t>DBH (in cm)</t>
  </si>
  <si>
    <t>Height (in m)</t>
  </si>
  <si>
    <t>Aboveground biomass (in kg)</t>
  </si>
  <si>
    <t>LAI (m²/m²)</t>
  </si>
  <si>
    <t>Shannon index</t>
  </si>
  <si>
    <t>Soil pH</t>
  </si>
  <si>
    <t>IBP</t>
  </si>
  <si>
    <t>mixed</t>
  </si>
  <si>
    <t>pi</t>
  </si>
  <si>
    <t>ln(pi)</t>
  </si>
  <si>
    <t>shannon index</t>
  </si>
  <si>
    <t>mono</t>
  </si>
  <si>
    <t>Fagus sylvatica</t>
  </si>
  <si>
    <t>Picea</t>
  </si>
  <si>
    <t>Quercus</t>
  </si>
  <si>
    <t>Picea abies</t>
  </si>
  <si>
    <t>AGBM</t>
  </si>
  <si>
    <t>épicea</t>
  </si>
  <si>
    <t>0.593 * DBH^0.46 * H^1.52 * 1.15</t>
  </si>
  <si>
    <r>
      <rPr>
        <rFont val="Arial"/>
        <color theme="1"/>
      </rPr>
      <t xml:space="preserve">--&gt; </t>
    </r>
    <r>
      <rPr>
        <rFont val="Arial"/>
        <b/>
        <color theme="1"/>
      </rPr>
      <t>picea picea; picea abies</t>
    </r>
  </si>
  <si>
    <t>hêtre (european beech - fagus)</t>
  </si>
  <si>
    <t>AGB = exp(-3,0039 +2,1151*ln(D) + 0,6733*ln(H))*1.0106</t>
  </si>
  <si>
    <r>
      <rPr>
        <rFont val="Arial"/>
        <color theme="1"/>
      </rPr>
      <t xml:space="preserve">--&gt; </t>
    </r>
    <r>
      <rPr>
        <rFont val="Arial"/>
        <b/>
        <color theme="1"/>
      </rPr>
      <t>fagus ; quercus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</si>
</sst>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"/>
  </numFmts>
  <fonts count="9">
    <font>
      <sz val="12.0"/>
      <color theme="1"/>
      <name val="Aptos Narrow"/>
      <scheme val="minor"/>
    </font>
    <font>
      <b/>
      <sz val="12.0"/>
      <color theme="1"/>
      <name val="Aptos Narrow"/>
    </font>
    <font/>
    <font>
      <color theme="1"/>
      <name val="Arial"/>
    </font>
    <font>
      <sz val="12.0"/>
      <color theme="1"/>
      <name val="Arial"/>
    </font>
    <font>
      <sz val="12.0"/>
      <color theme="1"/>
      <name val="Aptos Narrow"/>
    </font>
    <font>
      <b/>
      <sz val="12.0"/>
      <color theme="1"/>
      <name val="Arial"/>
    </font>
    <font>
      <color theme="1"/>
      <name val="Aptos Narrow"/>
      <scheme val="minor"/>
    </font>
    <font>
      <b/>
      <color theme="1"/>
      <name val="Aptos Narrow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A4C2F4"/>
        <bgColor rgb="FFA4C2F4"/>
      </patternFill>
    </fill>
    <fill>
      <patternFill patternType="solid">
        <fgColor rgb="FFD5A6BD"/>
        <bgColor rgb="FFD5A6BD"/>
      </patternFill>
    </fill>
    <fill>
      <patternFill patternType="solid">
        <fgColor rgb="FFFFE599"/>
        <bgColor rgb="FFFFE599"/>
      </patternFill>
    </fill>
    <fill>
      <patternFill patternType="solid">
        <fgColor rgb="FF93C47D"/>
        <bgColor rgb="FF93C47D"/>
      </patternFill>
    </fill>
  </fills>
  <borders count="2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</border>
    <border>
      <top style="thick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3" numFmtId="0" xfId="0" applyAlignment="1" applyBorder="1" applyFont="1">
      <alignment readingOrder="0"/>
    </xf>
    <xf borderId="0" fillId="0" fontId="3" numFmtId="0" xfId="0" applyAlignment="1" applyFont="1">
      <alignment readingOrder="0"/>
    </xf>
    <xf borderId="8" fillId="0" fontId="4" numFmtId="0" xfId="0" applyAlignment="1" applyBorder="1" applyFont="1">
      <alignment readingOrder="0"/>
    </xf>
    <xf borderId="8" fillId="3" fontId="4" numFmtId="0" xfId="0" applyAlignment="1" applyBorder="1" applyFill="1" applyFont="1">
      <alignment readingOrder="0"/>
    </xf>
    <xf borderId="9" fillId="0" fontId="4" numFmtId="0" xfId="0" applyAlignment="1" applyBorder="1" applyFont="1">
      <alignment readingOrder="0"/>
    </xf>
    <xf borderId="9" fillId="0" fontId="5" numFmtId="0" xfId="0" applyBorder="1" applyFont="1"/>
    <xf borderId="10" fillId="0" fontId="5" numFmtId="0" xfId="0" applyBorder="1" applyFont="1"/>
    <xf borderId="7" fillId="0" fontId="6" numFmtId="0" xfId="0" applyAlignment="1" applyBorder="1" applyFont="1">
      <alignment readingOrder="0"/>
    </xf>
    <xf borderId="7" fillId="0" fontId="7" numFmtId="0" xfId="0" applyBorder="1" applyFont="1"/>
    <xf borderId="0" fillId="0" fontId="7" numFmtId="0" xfId="0" applyFont="1"/>
    <xf borderId="0" fillId="0" fontId="8" numFmtId="0" xfId="0" applyFont="1"/>
    <xf borderId="11" fillId="0" fontId="4" numFmtId="0" xfId="0" applyAlignment="1" applyBorder="1" applyFont="1">
      <alignment readingOrder="0"/>
    </xf>
    <xf borderId="8" fillId="4" fontId="4" numFmtId="0" xfId="0" applyAlignment="1" applyBorder="1" applyFill="1" applyFont="1">
      <alignment readingOrder="0"/>
    </xf>
    <xf borderId="7" fillId="0" fontId="5" numFmtId="0" xfId="0" applyBorder="1" applyFont="1"/>
    <xf borderId="7" fillId="0" fontId="4" numFmtId="0" xfId="0" applyAlignment="1" applyBorder="1" applyFont="1">
      <alignment readingOrder="0"/>
    </xf>
    <xf borderId="12" fillId="0" fontId="5" numFmtId="0" xfId="0" applyBorder="1" applyFont="1"/>
    <xf borderId="7" fillId="0" fontId="3" numFmtId="164" xfId="0" applyAlignment="1" applyBorder="1" applyFont="1" applyNumberFormat="1">
      <alignment readingOrder="0"/>
    </xf>
    <xf borderId="0" fillId="0" fontId="7" numFmtId="164" xfId="0" applyFont="1" applyNumberFormat="1"/>
    <xf borderId="7" fillId="5" fontId="4" numFmtId="0" xfId="0" applyAlignment="1" applyBorder="1" applyFill="1" applyFont="1">
      <alignment readingOrder="0"/>
    </xf>
    <xf borderId="8" fillId="6" fontId="4" numFmtId="0" xfId="0" applyAlignment="1" applyBorder="1" applyFill="1" applyFont="1">
      <alignment readingOrder="0"/>
    </xf>
    <xf borderId="0" fillId="0" fontId="7" numFmtId="0" xfId="0" applyAlignment="1" applyFont="1">
      <alignment readingOrder="0"/>
    </xf>
    <xf borderId="13" fillId="0" fontId="4" numFmtId="0" xfId="0" applyAlignment="1" applyBorder="1" applyFont="1">
      <alignment readingOrder="0"/>
    </xf>
    <xf borderId="14" fillId="5" fontId="4" numFmtId="0" xfId="0" applyAlignment="1" applyBorder="1" applyFont="1">
      <alignment readingOrder="0"/>
    </xf>
    <xf borderId="15" fillId="0" fontId="4" numFmtId="0" xfId="0" applyAlignment="1" applyBorder="1" applyFont="1">
      <alignment readingOrder="0"/>
    </xf>
    <xf borderId="14" fillId="0" fontId="5" numFmtId="0" xfId="0" applyBorder="1" applyFont="1"/>
    <xf borderId="14" fillId="0" fontId="4" numFmtId="0" xfId="0" applyAlignment="1" applyBorder="1" applyFont="1">
      <alignment readingOrder="0"/>
    </xf>
    <xf borderId="16" fillId="0" fontId="5" numFmtId="0" xfId="0" applyBorder="1" applyFont="1"/>
    <xf borderId="17" fillId="0" fontId="4" numFmtId="0" xfId="0" applyAlignment="1" applyBorder="1" applyFont="1">
      <alignment readingOrder="0"/>
    </xf>
    <xf borderId="16" fillId="0" fontId="4" numFmtId="0" xfId="0" applyAlignment="1" applyBorder="1" applyFont="1">
      <alignment readingOrder="0"/>
    </xf>
    <xf borderId="18" fillId="0" fontId="4" numFmtId="0" xfId="0" applyAlignment="1" applyBorder="1" applyFont="1">
      <alignment readingOrder="0"/>
    </xf>
    <xf borderId="18" fillId="4" fontId="4" numFmtId="0" xfId="0" applyAlignment="1" applyBorder="1" applyFont="1">
      <alignment readingOrder="0"/>
    </xf>
    <xf borderId="19" fillId="0" fontId="4" numFmtId="0" xfId="0" applyAlignment="1" applyBorder="1" applyFont="1">
      <alignment readingOrder="0"/>
    </xf>
    <xf borderId="19" fillId="0" fontId="5" numFmtId="0" xfId="0" applyBorder="1" applyFont="1"/>
    <xf borderId="20" fillId="0" fontId="5" numFmtId="0" xfId="0" applyBorder="1" applyFont="1"/>
    <xf borderId="21" fillId="0" fontId="7" numFmtId="0" xfId="0" applyBorder="1" applyFont="1"/>
    <xf borderId="7" fillId="3" fontId="4" numFmtId="0" xfId="0" applyAlignment="1" applyBorder="1" applyFont="1">
      <alignment readingOrder="0"/>
    </xf>
    <xf borderId="17" fillId="4" fontId="4" numFmtId="0" xfId="0" applyAlignment="1" applyBorder="1" applyFont="1">
      <alignment readingOrder="0"/>
    </xf>
    <xf borderId="11" fillId="0" fontId="1" numFmtId="0" xfId="0" applyBorder="1" applyFont="1"/>
    <xf borderId="7" fillId="0" fontId="1" numFmtId="0" xfId="0" applyBorder="1" applyFont="1"/>
    <xf borderId="11" fillId="0" fontId="5" numFmtId="0" xfId="0" applyBorder="1" applyFont="1"/>
    <xf borderId="11" fillId="0" fontId="6" numFmtId="0" xfId="0" applyAlignment="1" applyBorder="1" applyFont="1">
      <alignment readingOrder="0"/>
    </xf>
    <xf borderId="22" fillId="0" fontId="5" numFmtId="0" xfId="0" applyBorder="1" applyFont="1"/>
    <xf borderId="23" fillId="0" fontId="5" numFmtId="0" xfId="0" applyBorder="1" applyFont="1"/>
    <xf borderId="24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22.78"/>
    <col customWidth="1" min="3" max="3" width="19.0"/>
    <col customWidth="1" min="4" max="4" width="13.44"/>
    <col customWidth="1" min="5" max="5" width="14.67"/>
    <col customWidth="1" min="6" max="6" width="25.11"/>
    <col customWidth="1" min="7" max="7" width="13.11"/>
    <col customWidth="1" min="8" max="9" width="12.78"/>
    <col customWidth="1" min="10" max="10" width="13.0"/>
    <col customWidth="1" min="11" max="26" width="10.56"/>
  </cols>
  <sheetData>
    <row r="1" ht="15.75" customHeight="1">
      <c r="A1" s="1" t="s">
        <v>0</v>
      </c>
      <c r="B1" s="2"/>
      <c r="C1" s="2"/>
      <c r="D1" s="2"/>
      <c r="E1" s="2"/>
      <c r="F1" s="3"/>
      <c r="G1" s="1" t="s">
        <v>1</v>
      </c>
      <c r="H1" s="2"/>
      <c r="I1" s="2"/>
      <c r="J1" s="3"/>
    </row>
    <row r="2" ht="15.75" customHeight="1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6" t="s">
        <v>7</v>
      </c>
      <c r="G2" s="4" t="s">
        <v>8</v>
      </c>
      <c r="H2" s="5" t="s">
        <v>9</v>
      </c>
      <c r="I2" s="5" t="s">
        <v>10</v>
      </c>
      <c r="J2" s="6" t="s">
        <v>11</v>
      </c>
      <c r="L2" s="7" t="s">
        <v>12</v>
      </c>
      <c r="M2" s="7" t="s">
        <v>13</v>
      </c>
      <c r="N2" s="7" t="s">
        <v>14</v>
      </c>
      <c r="O2" s="8"/>
      <c r="P2" s="8" t="s">
        <v>15</v>
      </c>
      <c r="R2" s="7" t="s">
        <v>16</v>
      </c>
      <c r="S2" s="7" t="s">
        <v>13</v>
      </c>
      <c r="T2" s="7" t="s">
        <v>14</v>
      </c>
      <c r="U2" s="8"/>
      <c r="V2" s="8" t="s">
        <v>15</v>
      </c>
    </row>
    <row r="3" ht="15.75" customHeight="1">
      <c r="A3" s="9">
        <v>1.0</v>
      </c>
      <c r="B3" s="10" t="s">
        <v>17</v>
      </c>
      <c r="C3" s="11" t="s">
        <v>12</v>
      </c>
      <c r="D3" s="12">
        <f>162/PI()</f>
        <v>51.56620156</v>
      </c>
      <c r="E3" s="11">
        <v>35.0</v>
      </c>
      <c r="F3" s="13">
        <f>EXP(-3.0039 +2.1151*LN(D3)+0.6733*LN(E3))*1.0106</f>
        <v>2298.511206</v>
      </c>
      <c r="G3" s="9">
        <v>5.87</v>
      </c>
      <c r="H3" s="12"/>
      <c r="J3" s="13"/>
      <c r="L3" s="14" t="s">
        <v>17</v>
      </c>
      <c r="M3" s="15">
        <f>3/8</f>
        <v>0.375</v>
      </c>
      <c r="N3" s="15">
        <f t="shared" ref="N3:N6" si="1">ln(M3)</f>
        <v>-0.980829253</v>
      </c>
      <c r="O3" s="16">
        <f t="shared" ref="O3:O6" si="2">M3*N3</f>
        <v>-0.3678109699</v>
      </c>
      <c r="P3" s="17">
        <f>-SUM(O3:O6)</f>
        <v>1.320888343</v>
      </c>
      <c r="R3" s="14" t="s">
        <v>17</v>
      </c>
      <c r="S3" s="15">
        <f>1/10</f>
        <v>0.1</v>
      </c>
      <c r="T3" s="15">
        <f t="shared" ref="T3:T6" si="3">ln(S3)</f>
        <v>-2.302585093</v>
      </c>
      <c r="U3" s="16">
        <f t="shared" ref="U3:U6" si="4">S3*T3</f>
        <v>-0.2302585093</v>
      </c>
      <c r="V3" s="17">
        <f>-SUM(U3:U4)</f>
        <v>0.3250829734</v>
      </c>
    </row>
    <row r="4" ht="15.75" customHeight="1">
      <c r="A4" s="18">
        <v>2.0</v>
      </c>
      <c r="B4" s="19" t="s">
        <v>18</v>
      </c>
      <c r="C4" s="11" t="s">
        <v>12</v>
      </c>
      <c r="D4" s="20">
        <f>185/PI()</f>
        <v>58.88732894</v>
      </c>
      <c r="E4" s="21">
        <v>36.9</v>
      </c>
      <c r="F4" s="22">
        <f t="shared" ref="F4:F5" si="5">(0.593*D4^0.46)*(E4^1.52)*1.15</f>
        <v>1071.131186</v>
      </c>
      <c r="G4" s="9">
        <v>5.87</v>
      </c>
      <c r="H4" s="20"/>
      <c r="I4" s="20"/>
      <c r="J4" s="22"/>
      <c r="L4" s="14" t="s">
        <v>18</v>
      </c>
      <c r="M4" s="15">
        <f t="shared" ref="M4:M5" si="6">2/8</f>
        <v>0.25</v>
      </c>
      <c r="N4" s="15">
        <f t="shared" si="1"/>
        <v>-1.386294361</v>
      </c>
      <c r="O4" s="16">
        <f t="shared" si="2"/>
        <v>-0.3465735903</v>
      </c>
      <c r="R4" s="14" t="s">
        <v>18</v>
      </c>
      <c r="S4" s="23">
        <f>9/10</f>
        <v>0.9</v>
      </c>
      <c r="T4" s="15">
        <f t="shared" si="3"/>
        <v>-0.1053605157</v>
      </c>
      <c r="U4" s="24">
        <f t="shared" si="4"/>
        <v>-0.09482446409</v>
      </c>
    </row>
    <row r="5" ht="15.75" customHeight="1">
      <c r="A5" s="18">
        <v>3.0</v>
      </c>
      <c r="B5" s="19" t="s">
        <v>18</v>
      </c>
      <c r="C5" s="11" t="s">
        <v>12</v>
      </c>
      <c r="D5" s="20">
        <f>26/PI()</f>
        <v>8.276057041</v>
      </c>
      <c r="E5" s="21">
        <v>6.5</v>
      </c>
      <c r="F5" s="22">
        <f t="shared" si="5"/>
        <v>31.01556053</v>
      </c>
      <c r="G5" s="9">
        <v>5.87</v>
      </c>
      <c r="H5" s="20"/>
      <c r="I5" s="20"/>
      <c r="J5" s="22"/>
      <c r="L5" s="14" t="s">
        <v>19</v>
      </c>
      <c r="M5" s="15">
        <f t="shared" si="6"/>
        <v>0.25</v>
      </c>
      <c r="N5" s="15">
        <f t="shared" si="1"/>
        <v>-1.386294361</v>
      </c>
      <c r="O5" s="16">
        <f t="shared" si="2"/>
        <v>-0.3465735903</v>
      </c>
      <c r="R5" s="14" t="s">
        <v>19</v>
      </c>
      <c r="S5" s="7">
        <v>0.0</v>
      </c>
      <c r="T5" s="15" t="str">
        <f t="shared" si="3"/>
        <v>#NUM!</v>
      </c>
      <c r="U5" s="16" t="str">
        <f t="shared" si="4"/>
        <v>#NUM!</v>
      </c>
    </row>
    <row r="6" ht="15.75" customHeight="1">
      <c r="A6" s="18">
        <v>4.0</v>
      </c>
      <c r="B6" s="25" t="s">
        <v>19</v>
      </c>
      <c r="C6" s="11" t="s">
        <v>12</v>
      </c>
      <c r="D6" s="20">
        <f>159/PI()</f>
        <v>50.6112719</v>
      </c>
      <c r="E6" s="21">
        <v>35.0</v>
      </c>
      <c r="F6" s="22"/>
      <c r="G6" s="9">
        <v>5.87</v>
      </c>
      <c r="H6" s="20"/>
      <c r="I6" s="20"/>
      <c r="J6" s="22"/>
      <c r="L6" s="14" t="s">
        <v>20</v>
      </c>
      <c r="M6" s="15">
        <f>1/8</f>
        <v>0.125</v>
      </c>
      <c r="N6" s="15">
        <f t="shared" si="1"/>
        <v>-2.079441542</v>
      </c>
      <c r="O6" s="16">
        <f t="shared" si="2"/>
        <v>-0.2599301927</v>
      </c>
      <c r="R6" s="14" t="s">
        <v>20</v>
      </c>
      <c r="S6" s="7">
        <v>0.0</v>
      </c>
      <c r="T6" s="15" t="str">
        <f t="shared" si="3"/>
        <v>#NUM!</v>
      </c>
      <c r="U6" s="16" t="str">
        <f t="shared" si="4"/>
        <v>#NUM!</v>
      </c>
    </row>
    <row r="7" ht="15.75" customHeight="1">
      <c r="A7" s="18">
        <v>5.0</v>
      </c>
      <c r="B7" s="26" t="s">
        <v>20</v>
      </c>
      <c r="C7" s="11" t="s">
        <v>12</v>
      </c>
      <c r="D7" s="20">
        <f>16/PI()</f>
        <v>5.092958179</v>
      </c>
      <c r="E7" s="21">
        <v>4.0</v>
      </c>
      <c r="F7" s="22">
        <f>(0.593*D7^0.46)*(E7^1.52)*1.15</f>
        <v>11.86014425</v>
      </c>
      <c r="G7" s="9">
        <v>5.87</v>
      </c>
      <c r="H7" s="20"/>
      <c r="I7" s="20"/>
      <c r="J7" s="22"/>
    </row>
    <row r="8" ht="15.75" customHeight="1">
      <c r="A8" s="18">
        <v>6.0</v>
      </c>
      <c r="B8" s="10" t="s">
        <v>17</v>
      </c>
      <c r="C8" s="11" t="s">
        <v>12</v>
      </c>
      <c r="D8" s="20">
        <f>33/PI()</f>
        <v>10.50422624</v>
      </c>
      <c r="E8" s="21">
        <v>9.8</v>
      </c>
      <c r="F8" s="13">
        <f t="shared" ref="F8:F9" si="7">EXP(-3.0039 +2.1151*LN(D8)+0.6733*LN(E8))*1.0106</f>
        <v>33.70402397</v>
      </c>
      <c r="G8" s="9">
        <v>5.87</v>
      </c>
      <c r="H8" s="20"/>
      <c r="I8" s="20"/>
      <c r="J8" s="22"/>
    </row>
    <row r="9" ht="15.75" customHeight="1">
      <c r="A9" s="18">
        <v>7.0</v>
      </c>
      <c r="B9" s="10" t="s">
        <v>17</v>
      </c>
      <c r="C9" s="11" t="s">
        <v>12</v>
      </c>
      <c r="D9" s="20">
        <f>19/PI()</f>
        <v>6.047887837</v>
      </c>
      <c r="E9" s="21">
        <v>6.8</v>
      </c>
      <c r="F9" s="13">
        <f t="shared" si="7"/>
        <v>8.197858093</v>
      </c>
      <c r="G9" s="9">
        <v>5.87</v>
      </c>
      <c r="H9" s="20"/>
      <c r="I9" s="20"/>
      <c r="J9" s="22"/>
      <c r="L9" s="8" t="s">
        <v>21</v>
      </c>
      <c r="M9" s="8" t="s">
        <v>22</v>
      </c>
      <c r="N9" s="8" t="s">
        <v>23</v>
      </c>
      <c r="Q9" s="8"/>
      <c r="S9" s="27" t="s">
        <v>24</v>
      </c>
    </row>
    <row r="10" ht="15.75" customHeight="1">
      <c r="A10" s="28">
        <v>8.0</v>
      </c>
      <c r="B10" s="29" t="s">
        <v>19</v>
      </c>
      <c r="C10" s="30" t="s">
        <v>12</v>
      </c>
      <c r="D10" s="31">
        <f>143/PI()</f>
        <v>45.51831372</v>
      </c>
      <c r="E10" s="32">
        <v>35.0</v>
      </c>
      <c r="F10" s="33"/>
      <c r="G10" s="34">
        <v>5.87</v>
      </c>
      <c r="H10" s="8">
        <v>1.321</v>
      </c>
      <c r="I10" s="30">
        <v>4.7</v>
      </c>
      <c r="J10" s="35">
        <v>42.0</v>
      </c>
      <c r="L10" s="8" t="s">
        <v>21</v>
      </c>
      <c r="M10" s="8" t="s">
        <v>25</v>
      </c>
      <c r="N10" s="8" t="s">
        <v>26</v>
      </c>
      <c r="S10" s="27" t="s">
        <v>27</v>
      </c>
    </row>
    <row r="11" ht="15.75" customHeight="1">
      <c r="A11" s="36">
        <v>1.0</v>
      </c>
      <c r="B11" s="37" t="s">
        <v>18</v>
      </c>
      <c r="C11" s="38" t="s">
        <v>16</v>
      </c>
      <c r="D11" s="39">
        <f>106/PI()</f>
        <v>33.74084794</v>
      </c>
      <c r="E11" s="38">
        <v>21.3</v>
      </c>
      <c r="F11" s="40">
        <f t="shared" ref="F11:F18" si="8">(0.593*D11^0.46)*(E11^1.52)*1.15</f>
        <v>359.6178892</v>
      </c>
      <c r="G11" s="36">
        <v>4.51</v>
      </c>
      <c r="H11" s="39"/>
      <c r="I11" s="41"/>
      <c r="J11" s="40"/>
      <c r="L11" s="8"/>
      <c r="M11" s="8"/>
      <c r="N11" s="8"/>
    </row>
    <row r="12" ht="15.75" customHeight="1">
      <c r="A12" s="18">
        <v>2.0</v>
      </c>
      <c r="B12" s="19" t="s">
        <v>18</v>
      </c>
      <c r="C12" s="11" t="s">
        <v>16</v>
      </c>
      <c r="D12" s="20">
        <f>122/PI()</f>
        <v>38.83380611</v>
      </c>
      <c r="E12" s="21">
        <v>20.6</v>
      </c>
      <c r="F12" s="22">
        <f t="shared" si="8"/>
        <v>364.6425033</v>
      </c>
      <c r="G12" s="18">
        <v>4.51</v>
      </c>
      <c r="H12" s="20"/>
      <c r="I12" s="20"/>
      <c r="J12" s="22"/>
    </row>
    <row r="13" ht="15.75" customHeight="1">
      <c r="A13" s="18">
        <v>3.0</v>
      </c>
      <c r="B13" s="19" t="s">
        <v>18</v>
      </c>
      <c r="C13" s="11" t="s">
        <v>16</v>
      </c>
      <c r="D13" s="20">
        <f>62/PI()</f>
        <v>19.73521294</v>
      </c>
      <c r="E13" s="21">
        <v>15.6</v>
      </c>
      <c r="F13" s="22">
        <f t="shared" si="8"/>
        <v>175.0302685</v>
      </c>
      <c r="G13" s="18">
        <v>4.51</v>
      </c>
      <c r="H13" s="20"/>
      <c r="I13" s="20"/>
      <c r="J13" s="22"/>
    </row>
    <row r="14" ht="15.75" customHeight="1">
      <c r="A14" s="18">
        <v>4.0</v>
      </c>
      <c r="B14" s="19" t="s">
        <v>18</v>
      </c>
      <c r="C14" s="11" t="s">
        <v>16</v>
      </c>
      <c r="D14" s="20">
        <f>100/PI()</f>
        <v>31.83098862</v>
      </c>
      <c r="E14" s="21">
        <v>21.9</v>
      </c>
      <c r="F14" s="22">
        <f t="shared" si="8"/>
        <v>365.2066247</v>
      </c>
      <c r="G14" s="18">
        <v>4.51</v>
      </c>
      <c r="H14" s="20"/>
      <c r="I14" s="20"/>
      <c r="J14" s="22"/>
    </row>
    <row r="15" ht="15.75" customHeight="1">
      <c r="A15" s="18">
        <v>5.0</v>
      </c>
      <c r="B15" s="19" t="s">
        <v>18</v>
      </c>
      <c r="C15" s="11" t="s">
        <v>16</v>
      </c>
      <c r="D15" s="20">
        <f>95/PI()</f>
        <v>30.23943919</v>
      </c>
      <c r="E15" s="21">
        <v>20.6</v>
      </c>
      <c r="F15" s="22">
        <f t="shared" si="8"/>
        <v>325.0084299</v>
      </c>
      <c r="G15" s="18">
        <v>4.51</v>
      </c>
      <c r="H15" s="20"/>
      <c r="I15" s="20"/>
      <c r="J15" s="22"/>
    </row>
    <row r="16" ht="15.75" customHeight="1">
      <c r="A16" s="18">
        <v>6.0</v>
      </c>
      <c r="B16" s="19" t="s">
        <v>18</v>
      </c>
      <c r="C16" s="11" t="s">
        <v>16</v>
      </c>
      <c r="D16" s="20">
        <f>148/PI()</f>
        <v>47.10986316</v>
      </c>
      <c r="E16" s="21">
        <v>22.0</v>
      </c>
      <c r="F16" s="22">
        <f t="shared" si="8"/>
        <v>440.4194155</v>
      </c>
      <c r="G16" s="18">
        <v>4.51</v>
      </c>
      <c r="H16" s="20"/>
      <c r="I16" s="20"/>
      <c r="J16" s="22"/>
    </row>
    <row r="17" ht="15.75" customHeight="1">
      <c r="A17" s="18">
        <v>7.0</v>
      </c>
      <c r="B17" s="19" t="s">
        <v>18</v>
      </c>
      <c r="C17" s="11" t="s">
        <v>16</v>
      </c>
      <c r="D17" s="20">
        <f>128/PI()</f>
        <v>40.74366543</v>
      </c>
      <c r="E17" s="21">
        <v>22.9</v>
      </c>
      <c r="F17" s="22">
        <f t="shared" si="8"/>
        <v>437.8547964</v>
      </c>
      <c r="G17" s="18">
        <v>4.51</v>
      </c>
      <c r="H17" s="20"/>
      <c r="I17" s="20"/>
      <c r="J17" s="22"/>
    </row>
    <row r="18" ht="15.75" customHeight="1">
      <c r="A18" s="18">
        <v>8.0</v>
      </c>
      <c r="B18" s="19" t="s">
        <v>18</v>
      </c>
      <c r="C18" s="11" t="s">
        <v>16</v>
      </c>
      <c r="D18" s="20">
        <f>15/PI()</f>
        <v>4.774648293</v>
      </c>
      <c r="E18" s="21">
        <v>4.4</v>
      </c>
      <c r="F18" s="22">
        <f t="shared" si="8"/>
        <v>13.30802597</v>
      </c>
      <c r="G18" s="18">
        <v>4.51</v>
      </c>
      <c r="H18" s="20"/>
      <c r="I18" s="20"/>
      <c r="J18" s="22"/>
    </row>
    <row r="19" ht="15.75" customHeight="1">
      <c r="A19" s="18">
        <v>9.0</v>
      </c>
      <c r="B19" s="42" t="s">
        <v>17</v>
      </c>
      <c r="C19" s="11" t="s">
        <v>16</v>
      </c>
      <c r="D19" s="20">
        <f>16/PI()</f>
        <v>5.092958179</v>
      </c>
      <c r="E19" s="21">
        <v>4.7</v>
      </c>
      <c r="F19" s="13">
        <f>EXP(-3.0039 +2.1151*LN(D19)+0.6733*LN(E19))*1.0106</f>
        <v>4.444655112</v>
      </c>
      <c r="G19" s="18">
        <v>4.51</v>
      </c>
      <c r="H19" s="20"/>
      <c r="I19" s="20"/>
      <c r="J19" s="22"/>
    </row>
    <row r="20" ht="15.75" customHeight="1">
      <c r="A20" s="28">
        <v>10.0</v>
      </c>
      <c r="B20" s="43" t="s">
        <v>18</v>
      </c>
      <c r="C20" s="30" t="s">
        <v>16</v>
      </c>
      <c r="D20" s="31">
        <f>7/PI()</f>
        <v>2.228169203</v>
      </c>
      <c r="E20" s="32">
        <v>2.5</v>
      </c>
      <c r="F20" s="33">
        <f>(0.593*D20^0.46)*(E20^1.52)*1.15</f>
        <v>3.968967145</v>
      </c>
      <c r="G20" s="28">
        <v>4.51</v>
      </c>
      <c r="H20" s="32">
        <v>0.325</v>
      </c>
      <c r="I20" s="30">
        <v>5.12</v>
      </c>
      <c r="J20" s="35">
        <v>22.0</v>
      </c>
    </row>
    <row r="21" ht="15.75" customHeight="1">
      <c r="A21" s="44"/>
      <c r="B21" s="45"/>
      <c r="C21" s="14"/>
      <c r="D21" s="45"/>
      <c r="E21" s="45"/>
      <c r="F21" s="22"/>
      <c r="G21" s="46"/>
      <c r="H21" s="20"/>
      <c r="I21" s="20"/>
      <c r="J21" s="22"/>
    </row>
    <row r="22" ht="15.75" customHeight="1">
      <c r="A22" s="44"/>
      <c r="B22" s="45"/>
      <c r="C22" s="45"/>
      <c r="D22" s="45"/>
      <c r="E22" s="45"/>
      <c r="F22" s="22"/>
      <c r="G22" s="46"/>
      <c r="H22" s="20"/>
      <c r="I22" s="20"/>
      <c r="J22" s="22"/>
    </row>
    <row r="23" ht="15.75" customHeight="1">
      <c r="A23" s="44"/>
      <c r="B23" s="45"/>
      <c r="C23" s="45"/>
      <c r="D23" s="45"/>
      <c r="E23" s="45"/>
      <c r="F23" s="22"/>
      <c r="G23" s="46"/>
      <c r="H23" s="20"/>
      <c r="I23" s="20"/>
      <c r="J23" s="22"/>
    </row>
    <row r="24" ht="15.75" customHeight="1">
      <c r="A24" s="44"/>
      <c r="B24" s="45"/>
      <c r="C24" s="45"/>
      <c r="D24" s="45"/>
      <c r="E24" s="45"/>
      <c r="F24" s="22"/>
      <c r="G24" s="46"/>
      <c r="H24" s="20"/>
      <c r="I24" s="20"/>
      <c r="J24" s="22"/>
    </row>
    <row r="25" ht="15.75" customHeight="1">
      <c r="A25" s="44"/>
      <c r="B25" s="47"/>
      <c r="C25" s="45"/>
      <c r="D25" s="45"/>
      <c r="E25" s="45"/>
      <c r="F25" s="22"/>
      <c r="G25" s="46"/>
      <c r="H25" s="20"/>
      <c r="I25" s="20"/>
      <c r="J25" s="22"/>
    </row>
    <row r="26" ht="15.75" customHeight="1">
      <c r="A26" s="44"/>
      <c r="B26" s="45"/>
      <c r="C26" s="45"/>
      <c r="D26" s="45"/>
      <c r="E26" s="45"/>
      <c r="F26" s="22"/>
      <c r="G26" s="46"/>
      <c r="H26" s="20"/>
      <c r="I26" s="20"/>
      <c r="J26" s="22"/>
    </row>
    <row r="27" ht="15.75" customHeight="1">
      <c r="A27" s="44"/>
      <c r="B27" s="45"/>
      <c r="C27" s="45"/>
      <c r="D27" s="45"/>
      <c r="E27" s="45"/>
      <c r="F27" s="22"/>
      <c r="G27" s="46"/>
      <c r="H27" s="20"/>
      <c r="I27" s="20"/>
      <c r="J27" s="22"/>
    </row>
    <row r="28" ht="15.75" customHeight="1">
      <c r="A28" s="44"/>
      <c r="B28" s="45"/>
      <c r="C28" s="45"/>
      <c r="D28" s="45"/>
      <c r="E28" s="45"/>
      <c r="F28" s="22"/>
      <c r="G28" s="46"/>
      <c r="H28" s="20"/>
      <c r="I28" s="20"/>
      <c r="J28" s="22"/>
    </row>
    <row r="29" ht="15.75" customHeight="1">
      <c r="A29" s="44"/>
      <c r="B29" s="45"/>
      <c r="C29" s="45"/>
      <c r="D29" s="45"/>
      <c r="E29" s="45"/>
      <c r="F29" s="22"/>
      <c r="G29" s="46"/>
      <c r="H29" s="20"/>
      <c r="I29" s="20"/>
      <c r="J29" s="22"/>
    </row>
    <row r="30" ht="15.75" customHeight="1">
      <c r="A30" s="44"/>
      <c r="B30" s="45"/>
      <c r="C30" s="45"/>
      <c r="D30" s="45"/>
      <c r="E30" s="45"/>
      <c r="F30" s="22"/>
      <c r="G30" s="46"/>
      <c r="H30" s="20"/>
      <c r="I30" s="20"/>
      <c r="J30" s="22"/>
    </row>
    <row r="31" ht="15.75" customHeight="1">
      <c r="A31" s="44"/>
      <c r="B31" s="45"/>
      <c r="C31" s="45"/>
      <c r="D31" s="45"/>
      <c r="E31" s="45"/>
      <c r="F31" s="22"/>
      <c r="G31" s="46"/>
      <c r="H31" s="20"/>
      <c r="I31" s="20"/>
      <c r="J31" s="22"/>
    </row>
    <row r="32" ht="15.75" customHeight="1">
      <c r="A32" s="44"/>
      <c r="B32" s="45"/>
      <c r="C32" s="45"/>
      <c r="D32" s="45"/>
      <c r="E32" s="45"/>
      <c r="F32" s="22"/>
      <c r="G32" s="46"/>
      <c r="H32" s="20"/>
      <c r="I32" s="20"/>
      <c r="J32" s="22"/>
    </row>
    <row r="33" ht="15.75" customHeight="1">
      <c r="A33" s="44"/>
      <c r="B33" s="45"/>
      <c r="C33" s="45"/>
      <c r="D33" s="45"/>
      <c r="E33" s="45"/>
      <c r="F33" s="22"/>
      <c r="G33" s="46"/>
      <c r="H33" s="20"/>
      <c r="I33" s="20"/>
      <c r="J33" s="22"/>
    </row>
    <row r="34" ht="15.75" customHeight="1">
      <c r="A34" s="44"/>
      <c r="B34" s="45"/>
      <c r="C34" s="45"/>
      <c r="D34" s="45"/>
      <c r="E34" s="45"/>
      <c r="F34" s="22"/>
      <c r="G34" s="46"/>
      <c r="H34" s="20"/>
      <c r="I34" s="20"/>
      <c r="J34" s="22"/>
    </row>
    <row r="35" ht="15.75" customHeight="1">
      <c r="A35" s="46"/>
      <c r="B35" s="20"/>
      <c r="C35" s="20"/>
      <c r="D35" s="20"/>
      <c r="E35" s="20"/>
      <c r="F35" s="22"/>
      <c r="G35" s="46"/>
      <c r="H35" s="20"/>
      <c r="I35" s="20"/>
      <c r="J35" s="22"/>
    </row>
    <row r="36" ht="15.75" customHeight="1">
      <c r="A36" s="46"/>
      <c r="B36" s="20"/>
      <c r="C36" s="20"/>
      <c r="D36" s="20"/>
      <c r="E36" s="20"/>
      <c r="F36" s="22"/>
      <c r="G36" s="46"/>
      <c r="H36" s="20"/>
      <c r="I36" s="20"/>
      <c r="J36" s="22"/>
    </row>
    <row r="37" ht="15.75" customHeight="1">
      <c r="A37" s="46"/>
      <c r="B37" s="20"/>
      <c r="C37" s="20"/>
      <c r="D37" s="20"/>
      <c r="E37" s="20"/>
      <c r="F37" s="22"/>
      <c r="G37" s="46"/>
      <c r="H37" s="20"/>
      <c r="I37" s="20"/>
      <c r="J37" s="22"/>
    </row>
    <row r="38" ht="15.75" customHeight="1">
      <c r="A38" s="48"/>
      <c r="B38" s="49"/>
      <c r="C38" s="49"/>
      <c r="D38" s="49"/>
      <c r="E38" s="49"/>
      <c r="F38" s="50"/>
      <c r="G38" s="48"/>
      <c r="H38" s="49"/>
      <c r="I38" s="49"/>
      <c r="J38" s="50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F1"/>
    <mergeCell ref="G1:J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2024-10-02T10:37:50Z</dcterms:created>
  <dc:creator>Charlotte Grossiord</dc:creator>
</cp:coreProperties>
</file>