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u\OneDrive - CSEM S.A\Bureau\cours_epfl\"/>
    </mc:Choice>
  </mc:AlternateContent>
  <xr:revisionPtr revIDLastSave="0" documentId="13_ncr:1_{DE1D94A3-A2B1-4CE7-AEB4-A0184A922160}" xr6:coauthVersionLast="47" xr6:coauthVersionMax="47" xr10:uidLastSave="{00000000-0000-0000-0000-000000000000}"/>
  <bookViews>
    <workbookView xWindow="-110" yWindow="-110" windowWidth="19420" windowHeight="10420" activeTab="3" xr2:uid="{47F51DCB-B63F-438F-89C1-12DCD5138742}"/>
  </bookViews>
  <sheets>
    <sheet name="IP3_wi" sheetId="1" r:id="rId1"/>
    <sheet name="IP3_wo" sheetId="2" r:id="rId2"/>
    <sheet name="NF_wo" sheetId="4" r:id="rId3"/>
    <sheet name="NF_wi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" i="3" l="1"/>
  <c r="C19" i="4" l="1"/>
  <c r="F19" i="4" s="1"/>
  <c r="C18" i="4"/>
  <c r="C17" i="4"/>
  <c r="F17" i="4" s="1"/>
  <c r="H18" i="4"/>
  <c r="H17" i="4"/>
  <c r="F18" i="4"/>
  <c r="F12" i="4"/>
  <c r="I12" i="4" s="1"/>
  <c r="E12" i="4"/>
  <c r="G11" i="4" s="1"/>
  <c r="H11" i="4"/>
  <c r="F11" i="4"/>
  <c r="I10" i="4"/>
  <c r="H10" i="4"/>
  <c r="I11" i="4" s="1"/>
  <c r="I9" i="4" s="1"/>
  <c r="J9" i="4" s="1"/>
  <c r="F10" i="4"/>
  <c r="F9" i="4"/>
  <c r="C4" i="4"/>
  <c r="C5" i="4" s="1"/>
  <c r="E27" i="3"/>
  <c r="I22" i="3"/>
  <c r="I23" i="3"/>
  <c r="I25" i="3"/>
  <c r="I26" i="3"/>
  <c r="I27" i="3"/>
  <c r="I28" i="3"/>
  <c r="J22" i="3"/>
  <c r="B27" i="3"/>
  <c r="B26" i="3"/>
  <c r="B25" i="3"/>
  <c r="B24" i="3"/>
  <c r="B23" i="3"/>
  <c r="B28" i="3"/>
  <c r="C28" i="3"/>
  <c r="F27" i="3"/>
  <c r="F26" i="3"/>
  <c r="F25" i="3"/>
  <c r="F24" i="3"/>
  <c r="F23" i="3"/>
  <c r="C27" i="3"/>
  <c r="C26" i="3"/>
  <c r="C25" i="3"/>
  <c r="C24" i="3"/>
  <c r="C23" i="3"/>
  <c r="H27" i="3"/>
  <c r="H26" i="3"/>
  <c r="H25" i="3"/>
  <c r="H24" i="3"/>
  <c r="H23" i="3"/>
  <c r="F18" i="3"/>
  <c r="E18" i="3"/>
  <c r="G17" i="3" s="1"/>
  <c r="H17" i="3"/>
  <c r="F17" i="3"/>
  <c r="I17" i="3" s="1"/>
  <c r="H16" i="3"/>
  <c r="F16" i="3"/>
  <c r="H15" i="3"/>
  <c r="I16" i="3" s="1"/>
  <c r="F15" i="3"/>
  <c r="H14" i="3"/>
  <c r="I15" i="3" s="1"/>
  <c r="F14" i="3"/>
  <c r="I13" i="3"/>
  <c r="H13" i="3"/>
  <c r="I18" i="3" s="1"/>
  <c r="F13" i="3"/>
  <c r="F12" i="3"/>
  <c r="C5" i="3"/>
  <c r="C6" i="3" s="1"/>
  <c r="C7" i="3" s="1"/>
  <c r="C8" i="3" s="1"/>
  <c r="I17" i="4" l="1"/>
  <c r="I18" i="4"/>
  <c r="I19" i="4"/>
  <c r="E11" i="4"/>
  <c r="D11" i="4"/>
  <c r="E17" i="3"/>
  <c r="D17" i="3"/>
  <c r="I14" i="3"/>
  <c r="I12" i="3" s="1"/>
  <c r="J12" i="3" s="1"/>
  <c r="I22" i="1"/>
  <c r="J22" i="1" s="1"/>
  <c r="I16" i="2"/>
  <c r="J16" i="2" s="1"/>
  <c r="F27" i="1"/>
  <c r="E25" i="1"/>
  <c r="C23" i="1"/>
  <c r="G23" i="1"/>
  <c r="I28" i="1"/>
  <c r="D27" i="1"/>
  <c r="D28" i="1"/>
  <c r="I10" i="2"/>
  <c r="F11" i="2"/>
  <c r="I11" i="2"/>
  <c r="I17" i="2"/>
  <c r="I18" i="2"/>
  <c r="I19" i="2"/>
  <c r="I23" i="1"/>
  <c r="I24" i="1"/>
  <c r="I25" i="1"/>
  <c r="I26" i="1"/>
  <c r="I27" i="1"/>
  <c r="F17" i="2"/>
  <c r="F18" i="2"/>
  <c r="E18" i="2"/>
  <c r="G18" i="2"/>
  <c r="F9" i="2"/>
  <c r="F18" i="1"/>
  <c r="I18" i="1" s="1"/>
  <c r="C4" i="2"/>
  <c r="C5" i="2" s="1"/>
  <c r="D19" i="2"/>
  <c r="C18" i="2"/>
  <c r="G17" i="2"/>
  <c r="E17" i="2"/>
  <c r="C17" i="2"/>
  <c r="F12" i="2"/>
  <c r="E12" i="2" s="1"/>
  <c r="G11" i="2" s="1"/>
  <c r="D11" i="2" s="1"/>
  <c r="H11" i="2"/>
  <c r="H10" i="2"/>
  <c r="F10" i="2"/>
  <c r="C26" i="1"/>
  <c r="C25" i="1"/>
  <c r="C24" i="1"/>
  <c r="E26" i="1"/>
  <c r="E24" i="1"/>
  <c r="E23" i="1"/>
  <c r="G27" i="1"/>
  <c r="G26" i="1"/>
  <c r="G25" i="1"/>
  <c r="G24" i="1"/>
  <c r="I16" i="4" l="1"/>
  <c r="G18" i="4"/>
  <c r="B19" i="4"/>
  <c r="G10" i="4"/>
  <c r="B11" i="4"/>
  <c r="B17" i="3"/>
  <c r="G16" i="3"/>
  <c r="I12" i="2"/>
  <c r="F26" i="1"/>
  <c r="D18" i="2"/>
  <c r="E18" i="1"/>
  <c r="G17" i="1" s="1"/>
  <c r="D17" i="1" s="1"/>
  <c r="H17" i="1"/>
  <c r="H16" i="1"/>
  <c r="H15" i="1"/>
  <c r="H14" i="1"/>
  <c r="H13" i="1"/>
  <c r="F12" i="1"/>
  <c r="F13" i="1"/>
  <c r="I13" i="1" s="1"/>
  <c r="F14" i="1"/>
  <c r="I14" i="1" s="1"/>
  <c r="F15" i="1"/>
  <c r="I15" i="1" s="1"/>
  <c r="F16" i="1"/>
  <c r="I16" i="1" s="1"/>
  <c r="F17" i="1"/>
  <c r="I17" i="1" s="1"/>
  <c r="C5" i="1"/>
  <c r="C6" i="1" s="1"/>
  <c r="C7" i="1" s="1"/>
  <c r="C8" i="1" s="1"/>
  <c r="D18" i="4" l="1"/>
  <c r="E18" i="4"/>
  <c r="E10" i="4"/>
  <c r="B10" i="4" s="1"/>
  <c r="D10" i="4"/>
  <c r="D16" i="3"/>
  <c r="E16" i="3"/>
  <c r="I12" i="1"/>
  <c r="J12" i="1" s="1"/>
  <c r="D26" i="1"/>
  <c r="B26" i="1" s="1"/>
  <c r="B18" i="2"/>
  <c r="E17" i="1"/>
  <c r="G17" i="4" l="1"/>
  <c r="B18" i="4"/>
  <c r="G15" i="3"/>
  <c r="B16" i="3"/>
  <c r="F25" i="1"/>
  <c r="D25" i="1" s="1"/>
  <c r="B25" i="1" s="1"/>
  <c r="B17" i="1"/>
  <c r="G16" i="1"/>
  <c r="F24" i="1"/>
  <c r="D24" i="1" s="1"/>
  <c r="D17" i="2"/>
  <c r="B17" i="2" s="1"/>
  <c r="D17" i="4" l="1"/>
  <c r="E17" i="4"/>
  <c r="B17" i="4" s="1"/>
  <c r="J16" i="4" s="1"/>
  <c r="E15" i="3"/>
  <c r="D15" i="3"/>
  <c r="E16" i="1"/>
  <c r="D16" i="1"/>
  <c r="F23" i="1"/>
  <c r="D23" i="1" s="1"/>
  <c r="B23" i="1" s="1"/>
  <c r="B24" i="1"/>
  <c r="E11" i="2"/>
  <c r="B15" i="3" l="1"/>
  <c r="G14" i="3"/>
  <c r="G15" i="1"/>
  <c r="B16" i="1"/>
  <c r="B11" i="2"/>
  <c r="G10" i="2"/>
  <c r="I9" i="2" s="1"/>
  <c r="J9" i="2" s="1"/>
  <c r="E14" i="3" l="1"/>
  <c r="D14" i="3"/>
  <c r="E15" i="1"/>
  <c r="D15" i="1"/>
  <c r="G13" i="3" l="1"/>
  <c r="B14" i="3"/>
  <c r="B15" i="1"/>
  <c r="G14" i="1"/>
  <c r="E10" i="2"/>
  <c r="B10" i="2" s="1"/>
  <c r="D10" i="2"/>
  <c r="D13" i="3" l="1"/>
  <c r="E13" i="3"/>
  <c r="B13" i="3" s="1"/>
  <c r="E14" i="1"/>
  <c r="D14" i="1"/>
  <c r="G13" i="1" l="1"/>
  <c r="B14" i="1"/>
  <c r="D13" i="1" l="1"/>
  <c r="E13" i="1"/>
  <c r="B13" i="1" s="1"/>
  <c r="F28" i="3" l="1"/>
  <c r="E28" i="3" s="1"/>
  <c r="G27" i="3" l="1"/>
  <c r="D27" i="3" l="1"/>
  <c r="G26" i="3" l="1"/>
  <c r="D26" i="3" l="1"/>
  <c r="E26" i="3"/>
  <c r="G25" i="3" l="1"/>
  <c r="D25" i="3" l="1"/>
  <c r="E25" i="3"/>
  <c r="G24" i="3" l="1"/>
  <c r="E24" i="3" l="1"/>
  <c r="D24" i="3"/>
  <c r="G23" i="3" l="1"/>
  <c r="E23" i="3" l="1"/>
  <c r="D23" i="3"/>
</calcChain>
</file>

<file path=xl/sharedStrings.xml><?xml version="1.0" encoding="utf-8"?>
<sst xmlns="http://schemas.openxmlformats.org/spreadsheetml/2006/main" count="188" uniqueCount="40">
  <si>
    <t>VRMS</t>
  </si>
  <si>
    <t>dBm</t>
  </si>
  <si>
    <t>Mixer</t>
  </si>
  <si>
    <t>LNA</t>
  </si>
  <si>
    <t>NF</t>
  </si>
  <si>
    <t>Antenna</t>
  </si>
  <si>
    <t>Duplexer</t>
  </si>
  <si>
    <t>Image reject filter</t>
  </si>
  <si>
    <t>IF filter</t>
  </si>
  <si>
    <t>IF amp</t>
  </si>
  <si>
    <t>Gain Power</t>
  </si>
  <si>
    <t>NF (dB)</t>
  </si>
  <si>
    <t>IIP3</t>
  </si>
  <si>
    <t>Cumulative voltage gain</t>
  </si>
  <si>
    <t>Voltage gain [dB]</t>
  </si>
  <si>
    <t>20*log(Vo/Vi)</t>
  </si>
  <si>
    <t>Blocker gain [dB]</t>
  </si>
  <si>
    <t>Cumulative NF [dB]</t>
  </si>
  <si>
    <t>Stage NF [dB]</t>
  </si>
  <si>
    <t>Stage F</t>
  </si>
  <si>
    <t>Eq F next</t>
  </si>
  <si>
    <t>Eq NF next blocks [dB]</t>
  </si>
  <si>
    <t>P Gain</t>
  </si>
  <si>
    <t>Cum F</t>
  </si>
  <si>
    <t>Cumulative IP3 [dBm]</t>
  </si>
  <si>
    <t>Stage IP3 [dBm]</t>
  </si>
  <si>
    <t>V Gain</t>
  </si>
  <si>
    <t>Stage IP3 [VRMS]</t>
  </si>
  <si>
    <t>Eq IP3 next blocks [VRMS]</t>
  </si>
  <si>
    <t>Total IP3 [VRMS]</t>
  </si>
  <si>
    <t>IP3@antenna [VRMS]</t>
  </si>
  <si>
    <t xml:space="preserve"> F @ antenna Friis</t>
  </si>
  <si>
    <t>Cum. voltage gain</t>
  </si>
  <si>
    <t>[dBm]</t>
  </si>
  <si>
    <t>Eq NF next block [dB]</t>
  </si>
  <si>
    <t>Eq F Next</t>
  </si>
  <si>
    <t>Pgain</t>
  </si>
  <si>
    <t>F@antenna Friis</t>
  </si>
  <si>
    <t>WO filters</t>
  </si>
  <si>
    <t>WI Filters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</si>
</sst>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0000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11" fontId="0" fillId="0" borderId="0" xfId="0" applyNumberForma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165" fontId="0" fillId="0" borderId="2" xfId="0" applyNumberFormat="1" applyBorder="1" applyAlignment="1">
      <alignment horizontal="right"/>
    </xf>
    <xf numFmtId="165" fontId="0" fillId="0" borderId="2" xfId="0" applyNumberFormat="1" applyBorder="1"/>
    <xf numFmtId="2" fontId="0" fillId="0" borderId="2" xfId="0" applyNumberFormat="1" applyBorder="1" applyAlignment="1">
      <alignment horizontal="right"/>
    </xf>
    <xf numFmtId="164" fontId="0" fillId="0" borderId="2" xfId="0" applyNumberFormat="1" applyBorder="1"/>
    <xf numFmtId="165" fontId="0" fillId="0" borderId="2" xfId="0" applyNumberFormat="1" applyBorder="1" applyAlignment="1">
      <alignment horizontal="left" indent="3"/>
    </xf>
    <xf numFmtId="166" fontId="0" fillId="0" borderId="2" xfId="0" applyNumberFormat="1" applyBorder="1"/>
    <xf numFmtId="0" fontId="2" fillId="0" borderId="2" xfId="0" applyFont="1" applyBorder="1"/>
    <xf numFmtId="0" fontId="3" fillId="0" borderId="2" xfId="1" quotePrefix="1" applyBorder="1"/>
    <xf numFmtId="0" fontId="0" fillId="0" borderId="2" xfId="0" applyBorder="1" applyAlignment="1">
      <alignment horizontal="right"/>
    </xf>
    <xf numFmtId="0" fontId="1" fillId="0" borderId="2" xfId="0" applyFont="1" applyBorder="1"/>
    <xf numFmtId="0" fontId="0" fillId="0" borderId="2" xfId="0" quotePrefix="1" applyBorder="1"/>
    <xf numFmtId="0" fontId="0" fillId="0" borderId="3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P3@antenn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P3@antenn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IP3@antenna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IP3@antenn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5E626-7851-4FFE-8A80-BC456914F3CA}">
  <dimension ref="A1:P28"/>
  <sheetViews>
    <sheetView zoomScale="80" zoomScaleNormal="80" workbookViewId="0">
      <selection sqref="A1:XFD1048576"/>
    </sheetView>
  </sheetViews>
  <sheetFormatPr defaultRowHeight="14.5" x14ac:dyDescent="0.35"/>
  <cols>
    <col min="1" max="1" width="15.453125" bestFit="1" customWidth="1"/>
    <col min="2" max="2" width="19.08984375" bestFit="1" customWidth="1"/>
    <col min="3" max="3" width="15.6328125" bestFit="1" customWidth="1"/>
    <col min="4" max="4" width="19.36328125" bestFit="1" customWidth="1"/>
    <col min="5" max="5" width="14.90625" bestFit="1" customWidth="1"/>
    <col min="6" max="6" width="22.453125" bestFit="1" customWidth="1"/>
    <col min="7" max="7" width="10.36328125" bestFit="1" customWidth="1"/>
    <col min="8" max="8" width="6.08984375" bestFit="1" customWidth="1"/>
    <col min="9" max="9" width="18.81640625" bestFit="1" customWidth="1"/>
    <col min="10" max="10" width="7.453125" bestFit="1" customWidth="1"/>
  </cols>
  <sheetData>
    <row r="1" spans="1:16" x14ac:dyDescent="0.35">
      <c r="B1" s="3" t="s">
        <v>14</v>
      </c>
      <c r="C1" s="3" t="s">
        <v>32</v>
      </c>
      <c r="D1" s="3" t="s">
        <v>10</v>
      </c>
      <c r="E1" s="3" t="s">
        <v>16</v>
      </c>
      <c r="F1" s="3" t="s">
        <v>11</v>
      </c>
      <c r="G1" s="3" t="s">
        <v>12</v>
      </c>
      <c r="H1" s="3" t="s">
        <v>1</v>
      </c>
      <c r="O1" s="1"/>
      <c r="P1" s="1"/>
    </row>
    <row r="2" spans="1:16" x14ac:dyDescent="0.35">
      <c r="A2" s="16"/>
      <c r="B2" s="3" t="s">
        <v>15</v>
      </c>
      <c r="C2" s="3"/>
      <c r="D2" s="3"/>
      <c r="E2" s="3"/>
      <c r="F2" s="3"/>
      <c r="G2" s="3"/>
      <c r="H2" s="3"/>
    </row>
    <row r="3" spans="1:16" x14ac:dyDescent="0.35">
      <c r="A3" s="3" t="s">
        <v>5</v>
      </c>
      <c r="B3" s="3"/>
      <c r="C3" s="3"/>
      <c r="D3" s="3"/>
      <c r="E3" s="3"/>
      <c r="F3" s="3"/>
      <c r="G3" s="3"/>
      <c r="H3" s="3"/>
      <c r="P3" s="1"/>
    </row>
    <row r="4" spans="1:16" x14ac:dyDescent="0.35">
      <c r="A4" s="3" t="s">
        <v>6</v>
      </c>
      <c r="B4" s="3">
        <v>-2</v>
      </c>
      <c r="C4" s="3">
        <v>-2</v>
      </c>
      <c r="D4" s="3">
        <v>-2</v>
      </c>
      <c r="E4" s="3"/>
      <c r="F4" s="3">
        <v>2</v>
      </c>
      <c r="G4" s="3">
        <v>100</v>
      </c>
      <c r="H4" s="3" t="s">
        <v>1</v>
      </c>
    </row>
    <row r="5" spans="1:16" x14ac:dyDescent="0.35">
      <c r="A5" s="3" t="s">
        <v>3</v>
      </c>
      <c r="B5" s="3">
        <v>15</v>
      </c>
      <c r="C5" s="3">
        <f>C4+B5</f>
        <v>13</v>
      </c>
      <c r="D5" s="3">
        <v>15</v>
      </c>
      <c r="E5" s="3"/>
      <c r="F5" s="3">
        <v>2</v>
      </c>
      <c r="G5" s="3">
        <v>-12</v>
      </c>
      <c r="H5" s="3" t="s">
        <v>1</v>
      </c>
    </row>
    <row r="6" spans="1:16" x14ac:dyDescent="0.35">
      <c r="A6" s="3" t="s">
        <v>7</v>
      </c>
      <c r="B6" s="3">
        <v>-6</v>
      </c>
      <c r="C6" s="3">
        <f>C5+B6</f>
        <v>7</v>
      </c>
      <c r="D6" s="3">
        <v>-6</v>
      </c>
      <c r="E6" s="3"/>
      <c r="F6" s="3">
        <v>6</v>
      </c>
      <c r="G6" s="3">
        <v>100</v>
      </c>
      <c r="H6" s="3" t="s">
        <v>1</v>
      </c>
    </row>
    <row r="7" spans="1:16" x14ac:dyDescent="0.35">
      <c r="A7" s="3" t="s">
        <v>2</v>
      </c>
      <c r="B7" s="3">
        <v>15</v>
      </c>
      <c r="C7" s="3">
        <f>C6+B7</f>
        <v>22</v>
      </c>
      <c r="D7" s="3">
        <v>5</v>
      </c>
      <c r="E7" s="3"/>
      <c r="F7" s="3">
        <v>12</v>
      </c>
      <c r="G7" s="3">
        <v>5</v>
      </c>
      <c r="H7" s="3" t="s">
        <v>1</v>
      </c>
    </row>
    <row r="8" spans="1:16" x14ac:dyDescent="0.35">
      <c r="A8" s="3" t="s">
        <v>8</v>
      </c>
      <c r="B8" s="3">
        <v>-5</v>
      </c>
      <c r="C8" s="3">
        <f>C7+B8</f>
        <v>17</v>
      </c>
      <c r="D8" s="3">
        <v>-5</v>
      </c>
      <c r="E8" s="3">
        <v>-30</v>
      </c>
      <c r="F8" s="3">
        <v>5</v>
      </c>
      <c r="G8" s="3">
        <v>1000</v>
      </c>
      <c r="H8" s="3" t="s">
        <v>0</v>
      </c>
    </row>
    <row r="9" spans="1:16" x14ac:dyDescent="0.35">
      <c r="A9" s="3" t="s">
        <v>9</v>
      </c>
      <c r="B9" s="3"/>
      <c r="C9" s="3"/>
      <c r="D9" s="3"/>
      <c r="E9" s="3"/>
      <c r="F9" s="3">
        <v>10</v>
      </c>
      <c r="G9" s="3">
        <v>0.7</v>
      </c>
      <c r="H9" s="3" t="s">
        <v>0</v>
      </c>
    </row>
    <row r="10" spans="1:16" hidden="1" x14ac:dyDescent="0.35"/>
    <row r="11" spans="1:16" hidden="1" x14ac:dyDescent="0.35">
      <c r="B11" s="14" t="s">
        <v>17</v>
      </c>
      <c r="C11" s="3" t="s">
        <v>18</v>
      </c>
      <c r="D11" s="15" t="s">
        <v>21</v>
      </c>
      <c r="E11" s="3" t="s">
        <v>23</v>
      </c>
      <c r="F11" s="3" t="s">
        <v>19</v>
      </c>
      <c r="G11" s="3" t="s">
        <v>20</v>
      </c>
      <c r="H11" s="3" t="s">
        <v>22</v>
      </c>
      <c r="I11" s="3" t="s">
        <v>31</v>
      </c>
      <c r="J11" s="13" t="s">
        <v>4</v>
      </c>
    </row>
    <row r="12" spans="1:16" hidden="1" x14ac:dyDescent="0.35">
      <c r="A12" s="3" t="s">
        <v>5</v>
      </c>
      <c r="B12" s="3"/>
      <c r="C12" s="3"/>
      <c r="D12" s="3"/>
      <c r="E12" s="3"/>
      <c r="F12" s="3">
        <f t="shared" ref="F12:F18" si="0">10^(C12/10)</f>
        <v>1</v>
      </c>
      <c r="G12" s="3"/>
      <c r="H12" s="3"/>
      <c r="I12" s="6">
        <f>1+SUM(I13:I18)</f>
        <v>7.5562119488360908</v>
      </c>
      <c r="J12" s="9">
        <f>10*LOG10(I12)</f>
        <v>8.7830413121366426</v>
      </c>
    </row>
    <row r="13" spans="1:16" hidden="1" x14ac:dyDescent="0.35">
      <c r="A13" s="3" t="s">
        <v>6</v>
      </c>
      <c r="B13" s="6">
        <f t="shared" ref="B13:B16" si="1">10*LOG10(E13)</f>
        <v>8.7830413121366426</v>
      </c>
      <c r="C13" s="3">
        <v>2</v>
      </c>
      <c r="D13" s="6">
        <f t="shared" ref="D13:D16" si="2">10*LOG10(G13)</f>
        <v>7.7607025497674984</v>
      </c>
      <c r="E13" s="6">
        <f t="shared" ref="E13:E16" si="3">F13+G13</f>
        <v>7.5562119488360908</v>
      </c>
      <c r="F13" s="6">
        <f t="shared" si="0"/>
        <v>1.5848931924611136</v>
      </c>
      <c r="G13" s="6">
        <f t="shared" ref="G13:G16" si="4">(E14-1)/H13</f>
        <v>5.971318756374977</v>
      </c>
      <c r="H13" s="6">
        <f>10^(D4/10)</f>
        <v>0.63095734448019325</v>
      </c>
      <c r="I13" s="6">
        <f>F13-1</f>
        <v>0.5848931924611136</v>
      </c>
      <c r="J13" s="3"/>
    </row>
    <row r="14" spans="1:16" hidden="1" x14ac:dyDescent="0.35">
      <c r="A14" s="3" t="s">
        <v>3</v>
      </c>
      <c r="B14" s="6">
        <f t="shared" si="1"/>
        <v>6.7830413121366444</v>
      </c>
      <c r="C14" s="3">
        <v>2</v>
      </c>
      <c r="D14" s="6">
        <f t="shared" si="2"/>
        <v>5.028031044310115</v>
      </c>
      <c r="E14" s="6">
        <f t="shared" si="3"/>
        <v>4.7676474255671257</v>
      </c>
      <c r="F14" s="6">
        <f t="shared" si="0"/>
        <v>1.5848931924611136</v>
      </c>
      <c r="G14" s="6">
        <f t="shared" si="4"/>
        <v>3.1827542331060124</v>
      </c>
      <c r="H14" s="6">
        <f>10^(D5/10)</f>
        <v>31.622776601683803</v>
      </c>
      <c r="I14" s="3">
        <f>(F14-1)/H13</f>
        <v>0.92699323904846676</v>
      </c>
      <c r="J14" s="10"/>
    </row>
    <row r="15" spans="1:16" hidden="1" x14ac:dyDescent="0.35">
      <c r="A15" s="3" t="s">
        <v>7</v>
      </c>
      <c r="B15" s="6">
        <f t="shared" si="1"/>
        <v>20.070968131968598</v>
      </c>
      <c r="C15" s="3">
        <v>6</v>
      </c>
      <c r="D15" s="6">
        <f t="shared" si="2"/>
        <v>19.897454216849077</v>
      </c>
      <c r="E15" s="6">
        <f t="shared" si="3"/>
        <v>101.64752609157489</v>
      </c>
      <c r="F15" s="6">
        <f t="shared" si="0"/>
        <v>3.9810717055349727</v>
      </c>
      <c r="G15" s="6">
        <f t="shared" si="4"/>
        <v>97.666454386039916</v>
      </c>
      <c r="H15" s="6">
        <f>10^(D6/10)</f>
        <v>0.25118864315095801</v>
      </c>
      <c r="I15" s="3">
        <f>(F15-1)/H14/H13</f>
        <v>0.1494075081341607</v>
      </c>
      <c r="J15" s="3"/>
    </row>
    <row r="16" spans="1:16" hidden="1" x14ac:dyDescent="0.35">
      <c r="A16" s="3" t="s">
        <v>2</v>
      </c>
      <c r="B16" s="6">
        <f t="shared" si="1"/>
        <v>14.070968131968598</v>
      </c>
      <c r="C16" s="3">
        <v>12</v>
      </c>
      <c r="D16" s="6">
        <f t="shared" si="2"/>
        <v>9.8604456611794404</v>
      </c>
      <c r="E16" s="6">
        <f t="shared" si="3"/>
        <v>25.532704158594299</v>
      </c>
      <c r="F16" s="6">
        <f t="shared" si="0"/>
        <v>15.848931924611136</v>
      </c>
      <c r="G16" s="6">
        <f t="shared" si="4"/>
        <v>9.6837722339831611</v>
      </c>
      <c r="H16" s="6">
        <f>10^(D7/10)</f>
        <v>3.1622776601683795</v>
      </c>
      <c r="I16" s="3">
        <f>(F16-1)/H15/H14/H13</f>
        <v>2.9627514286714907</v>
      </c>
      <c r="J16" s="3"/>
    </row>
    <row r="17" spans="1:10" hidden="1" x14ac:dyDescent="0.35">
      <c r="A17" s="3" t="s">
        <v>8</v>
      </c>
      <c r="B17" s="6">
        <f>10*LOG10(E17)</f>
        <v>15</v>
      </c>
      <c r="C17" s="3">
        <v>5</v>
      </c>
      <c r="D17" s="6">
        <f>10*LOG10(G17)</f>
        <v>14.54242509439325</v>
      </c>
      <c r="E17" s="6">
        <f>F17+G17</f>
        <v>31.622776601683793</v>
      </c>
      <c r="F17" s="6">
        <f t="shared" si="0"/>
        <v>3.1622776601683795</v>
      </c>
      <c r="G17" s="6">
        <f>(E18-1)/H17</f>
        <v>28.460498941515414</v>
      </c>
      <c r="H17" s="6">
        <f>10^(D8/10)</f>
        <v>0.31622776601683794</v>
      </c>
      <c r="I17" s="3">
        <f>(F17-1)/H16/H15/H14/H13</f>
        <v>0.13643049704886859</v>
      </c>
      <c r="J17" s="3"/>
    </row>
    <row r="18" spans="1:10" hidden="1" x14ac:dyDescent="0.35">
      <c r="A18" s="3" t="s">
        <v>9</v>
      </c>
      <c r="B18" s="6">
        <v>10</v>
      </c>
      <c r="C18" s="3">
        <v>10</v>
      </c>
      <c r="D18" s="6">
        <v>0</v>
      </c>
      <c r="E18" s="6">
        <f>F18+G18</f>
        <v>10</v>
      </c>
      <c r="F18" s="6">
        <f t="shared" si="0"/>
        <v>10</v>
      </c>
      <c r="G18" s="6">
        <v>0</v>
      </c>
      <c r="H18" s="6"/>
      <c r="I18" s="3">
        <f>(F18-1)/H17/H16/H15/H14/H13</f>
        <v>1.7957360834719911</v>
      </c>
      <c r="J18" s="3"/>
    </row>
    <row r="19" spans="1:10" hidden="1" x14ac:dyDescent="0.35"/>
    <row r="21" spans="1:10" x14ac:dyDescent="0.35">
      <c r="A21" s="2"/>
      <c r="B21" s="11" t="s">
        <v>24</v>
      </c>
      <c r="C21" s="3" t="s">
        <v>25</v>
      </c>
      <c r="D21" s="3" t="s">
        <v>29</v>
      </c>
      <c r="E21" s="3" t="s">
        <v>27</v>
      </c>
      <c r="F21" s="3" t="s">
        <v>28</v>
      </c>
      <c r="G21" s="3" t="s">
        <v>26</v>
      </c>
      <c r="H21" s="3"/>
      <c r="I21" s="12" t="s">
        <v>30</v>
      </c>
      <c r="J21" s="13" t="s">
        <v>33</v>
      </c>
    </row>
    <row r="22" spans="1:10" x14ac:dyDescent="0.35">
      <c r="A22" s="3" t="s">
        <v>5</v>
      </c>
      <c r="B22" s="3"/>
      <c r="C22" s="3"/>
      <c r="D22" s="3"/>
      <c r="E22" s="3"/>
      <c r="F22" s="3"/>
      <c r="G22" s="3"/>
      <c r="H22" s="3"/>
      <c r="I22" s="4">
        <f>1/((1/I23^4+1/I24^4+1/I25^4+1/I26^4+1/I27^4+1/I28^4))^0.25</f>
        <v>7.0273432766234101E-2</v>
      </c>
      <c r="J22" s="5">
        <f>10*LOG10(I22^2/50)+30</f>
        <v>-10.053876667785886</v>
      </c>
    </row>
    <row r="23" spans="1:10" x14ac:dyDescent="0.35">
      <c r="A23" s="3" t="s">
        <v>6</v>
      </c>
      <c r="B23" s="6">
        <f>10*LOG10(D23^2/50)+30</f>
        <v>-10.053876667785886</v>
      </c>
      <c r="C23" s="3">
        <f>G4</f>
        <v>100</v>
      </c>
      <c r="D23" s="7">
        <f>(F23^-4+E23^-4)^-0.25</f>
        <v>7.0273432766234073E-2</v>
      </c>
      <c r="E23" s="4">
        <f>SQRT(10^(G4/10)*50/1000)</f>
        <v>22360.679774997898</v>
      </c>
      <c r="F23" s="6">
        <f>D24/G23</f>
        <v>7.0273432766234087E-2</v>
      </c>
      <c r="G23" s="6">
        <f>10^(B4/20)</f>
        <v>0.79432823472428149</v>
      </c>
      <c r="H23" s="3"/>
      <c r="I23" s="6">
        <f>E23</f>
        <v>22360.679774997898</v>
      </c>
      <c r="J23" s="3"/>
    </row>
    <row r="24" spans="1:10" x14ac:dyDescent="0.35">
      <c r="A24" s="3" t="s">
        <v>3</v>
      </c>
      <c r="B24" s="6">
        <f>10*LOG10(D24^2/50)+30</f>
        <v>-12.053876667785886</v>
      </c>
      <c r="C24" s="3">
        <f t="shared" ref="C24:C26" si="5">G5</f>
        <v>-12</v>
      </c>
      <c r="D24" s="7">
        <f>(F24^-4+E24^-4)^-0.25</f>
        <v>5.5820171797218203E-2</v>
      </c>
      <c r="E24" s="4">
        <f>SQRT(10^(G5/10)*50/1000)</f>
        <v>5.6167488126147906E-2</v>
      </c>
      <c r="F24" s="6">
        <f>D25/G24</f>
        <v>0.14108267896066265</v>
      </c>
      <c r="G24" s="6">
        <f>10^(B5/20)</f>
        <v>5.6234132519034921</v>
      </c>
      <c r="H24" s="3"/>
      <c r="I24" s="6">
        <f>E24/G23</f>
        <v>7.0710678118654752E-2</v>
      </c>
      <c r="J24" s="3"/>
    </row>
    <row r="25" spans="1:10" x14ac:dyDescent="0.35">
      <c r="A25" s="3" t="s">
        <v>7</v>
      </c>
      <c r="B25" s="6">
        <f>10*LOG10(D25^2/50)+30</f>
        <v>10.999773910882105</v>
      </c>
      <c r="C25" s="3">
        <f t="shared" si="5"/>
        <v>100</v>
      </c>
      <c r="D25" s="7">
        <f>(F25^-4+E25^-4)^-0.25</f>
        <v>0.79336620648143641</v>
      </c>
      <c r="E25" s="4">
        <f>SQRT(10^(G6/10)*50/1000)</f>
        <v>22360.679774997898</v>
      </c>
      <c r="F25" s="6">
        <f>D26/G25</f>
        <v>0.79336620648143641</v>
      </c>
      <c r="G25" s="6">
        <f>10^(B6/20)</f>
        <v>0.50118723362727224</v>
      </c>
      <c r="H25" s="3"/>
      <c r="I25" s="6">
        <f>E25/G24/G23</f>
        <v>5005.9326485045331</v>
      </c>
      <c r="J25" s="3"/>
    </row>
    <row r="26" spans="1:10" x14ac:dyDescent="0.35">
      <c r="A26" s="3" t="s">
        <v>2</v>
      </c>
      <c r="B26" s="6">
        <f>10*LOG10(D26^2/50)+30</f>
        <v>4.9997739108821015</v>
      </c>
      <c r="C26" s="3">
        <f t="shared" si="5"/>
        <v>5</v>
      </c>
      <c r="D26" s="7">
        <f>(F26^-4+E26^-4)^-0.25</f>
        <v>0.39762501427979435</v>
      </c>
      <c r="E26" s="4">
        <f>SQRT(10^(G7/10)*50/1000)</f>
        <v>0.39763536438352531</v>
      </c>
      <c r="F26" s="6">
        <f>D27/G26</f>
        <v>3.936389040050714</v>
      </c>
      <c r="G26" s="6">
        <f>10^(B7/20)</f>
        <v>5.6234132519034921</v>
      </c>
      <c r="H26" s="3"/>
      <c r="I26" s="6">
        <f>E26/G25/G24/G23</f>
        <v>0.1776171929290902</v>
      </c>
      <c r="J26" s="3"/>
    </row>
    <row r="27" spans="1:10" x14ac:dyDescent="0.35">
      <c r="A27" s="3" t="s">
        <v>8</v>
      </c>
      <c r="B27" s="6"/>
      <c r="C27" s="3"/>
      <c r="D27" s="7">
        <f>(F27^-4+E27^-4)^-0.25</f>
        <v>22.135942292468851</v>
      </c>
      <c r="E27" s="4">
        <v>1000</v>
      </c>
      <c r="F27" s="6">
        <f>D28/G27</f>
        <v>22.135943621178662</v>
      </c>
      <c r="G27" s="8">
        <f>10^(E8/20)</f>
        <v>3.1622776601683784E-2</v>
      </c>
      <c r="H27" s="3"/>
      <c r="I27" s="6">
        <f>E27/G26/G25/G24/G23</f>
        <v>79.432823472428126</v>
      </c>
      <c r="J27" s="3"/>
    </row>
    <row r="28" spans="1:10" x14ac:dyDescent="0.35">
      <c r="A28" s="3" t="s">
        <v>9</v>
      </c>
      <c r="B28" s="6"/>
      <c r="C28" s="3"/>
      <c r="D28" s="7">
        <f>E28</f>
        <v>0.7</v>
      </c>
      <c r="E28" s="4">
        <v>0.7</v>
      </c>
      <c r="F28" s="6"/>
      <c r="G28" s="3"/>
      <c r="H28" s="3"/>
      <c r="I28" s="6">
        <f>E28/G27/G26/G25/G24/G23</f>
        <v>1.7583205020567059</v>
      </c>
      <c r="J28" s="3"/>
    </row>
  </sheetData>
  <hyperlinks>
    <hyperlink ref="I21" r:id="rId1" display="IP3@antenna" xr:uid="{2EAC8056-C24D-4318-9AC5-D7CB01AC2520}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069B2-FFA6-472C-9FDE-A1F64A42B94A}">
  <dimension ref="A1:P19"/>
  <sheetViews>
    <sheetView zoomScale="50" zoomScaleNormal="50" workbookViewId="0">
      <selection sqref="A1:XFD1048576"/>
    </sheetView>
  </sheetViews>
  <sheetFormatPr defaultRowHeight="14.5" x14ac:dyDescent="0.35"/>
  <cols>
    <col min="1" max="1" width="15.453125" bestFit="1" customWidth="1"/>
    <col min="2" max="2" width="18.90625" bestFit="1" customWidth="1"/>
    <col min="3" max="3" width="20.7265625" bestFit="1" customWidth="1"/>
    <col min="4" max="6" width="22.453125" bestFit="1" customWidth="1"/>
    <col min="7" max="7" width="10.36328125" bestFit="1" customWidth="1"/>
    <col min="8" max="8" width="13.26953125" bestFit="1" customWidth="1"/>
    <col min="9" max="9" width="18.81640625" bestFit="1" customWidth="1"/>
  </cols>
  <sheetData>
    <row r="1" spans="1:16" x14ac:dyDescent="0.35">
      <c r="A1" s="3"/>
      <c r="B1" s="3" t="s">
        <v>14</v>
      </c>
      <c r="C1" s="3" t="s">
        <v>13</v>
      </c>
      <c r="D1" s="3" t="s">
        <v>10</v>
      </c>
      <c r="E1" s="3" t="s">
        <v>16</v>
      </c>
      <c r="F1" s="3" t="s">
        <v>11</v>
      </c>
      <c r="G1" s="3" t="s">
        <v>12</v>
      </c>
      <c r="H1" s="3" t="s">
        <v>1</v>
      </c>
      <c r="O1" s="1"/>
      <c r="P1" s="1"/>
    </row>
    <row r="2" spans="1:16" x14ac:dyDescent="0.35">
      <c r="A2" s="3"/>
      <c r="B2" s="3" t="s">
        <v>15</v>
      </c>
      <c r="C2" s="3"/>
      <c r="D2" s="3"/>
      <c r="E2" s="3"/>
      <c r="F2" s="3"/>
      <c r="G2" s="3"/>
      <c r="H2" s="3"/>
    </row>
    <row r="3" spans="1:16" x14ac:dyDescent="0.35">
      <c r="A3" s="3" t="s">
        <v>5</v>
      </c>
      <c r="B3" s="3"/>
      <c r="C3" s="3"/>
      <c r="D3" s="3"/>
      <c r="E3" s="3"/>
      <c r="F3" s="3"/>
      <c r="G3" s="3"/>
      <c r="H3" s="3"/>
      <c r="P3" s="1"/>
    </row>
    <row r="4" spans="1:16" x14ac:dyDescent="0.35">
      <c r="A4" s="3" t="s">
        <v>3</v>
      </c>
      <c r="B4" s="3">
        <v>15</v>
      </c>
      <c r="C4" s="3">
        <f>B4</f>
        <v>15</v>
      </c>
      <c r="D4" s="3">
        <v>15</v>
      </c>
      <c r="E4" s="3"/>
      <c r="F4" s="3">
        <v>2</v>
      </c>
      <c r="G4" s="3">
        <v>-12</v>
      </c>
      <c r="H4" s="3" t="s">
        <v>1</v>
      </c>
    </row>
    <row r="5" spans="1:16" x14ac:dyDescent="0.35">
      <c r="A5" s="3" t="s">
        <v>2</v>
      </c>
      <c r="B5" s="3">
        <v>15</v>
      </c>
      <c r="C5" s="3">
        <f>B5+C4</f>
        <v>30</v>
      </c>
      <c r="D5" s="3">
        <v>5</v>
      </c>
      <c r="E5" s="3"/>
      <c r="F5" s="3">
        <v>12</v>
      </c>
      <c r="G5" s="3">
        <v>5</v>
      </c>
      <c r="H5" s="3" t="s">
        <v>1</v>
      </c>
    </row>
    <row r="6" spans="1:16" x14ac:dyDescent="0.35">
      <c r="A6" s="3" t="s">
        <v>9</v>
      </c>
      <c r="B6" s="3"/>
      <c r="C6" s="3"/>
      <c r="D6" s="3"/>
      <c r="E6" s="3"/>
      <c r="F6" s="3">
        <v>10</v>
      </c>
      <c r="G6" s="3">
        <v>0.7</v>
      </c>
      <c r="H6" s="3" t="s">
        <v>0</v>
      </c>
    </row>
    <row r="7" spans="1:16" hidden="1" x14ac:dyDescent="0.35"/>
    <row r="8" spans="1:16" hidden="1" x14ac:dyDescent="0.35">
      <c r="A8" s="3"/>
      <c r="B8" s="14" t="s">
        <v>17</v>
      </c>
      <c r="C8" s="3" t="s">
        <v>18</v>
      </c>
      <c r="D8" s="15" t="s">
        <v>21</v>
      </c>
      <c r="E8" s="3" t="s">
        <v>23</v>
      </c>
      <c r="F8" s="3" t="s">
        <v>19</v>
      </c>
      <c r="G8" s="3" t="s">
        <v>20</v>
      </c>
      <c r="H8" s="3" t="s">
        <v>22</v>
      </c>
      <c r="I8" s="3" t="s">
        <v>31</v>
      </c>
      <c r="J8" s="13" t="s">
        <v>4</v>
      </c>
    </row>
    <row r="9" spans="1:16" hidden="1" x14ac:dyDescent="0.35">
      <c r="A9" s="3" t="s">
        <v>5</v>
      </c>
      <c r="B9" s="3"/>
      <c r="C9" s="3"/>
      <c r="D9" s="3"/>
      <c r="E9" s="3"/>
      <c r="F9" s="3">
        <f>10^(C9/10)</f>
        <v>1</v>
      </c>
      <c r="G9" s="3"/>
      <c r="H9" s="3"/>
      <c r="I9" s="6">
        <f>1+SUM(I10:I12)</f>
        <v>2.1444576494867018</v>
      </c>
      <c r="J9" s="9">
        <f>10*LOG10(I9)</f>
        <v>3.3131747385518246</v>
      </c>
    </row>
    <row r="10" spans="1:16" hidden="1" x14ac:dyDescent="0.35">
      <c r="A10" s="3" t="s">
        <v>3</v>
      </c>
      <c r="B10" s="6">
        <f>10*LOG10(E10)</f>
        <v>3.3131747385518246</v>
      </c>
      <c r="C10" s="3">
        <v>2</v>
      </c>
      <c r="D10" s="6">
        <f t="shared" ref="D10" si="0">10*LOG10(G10)</f>
        <v>-2.5214987925506778</v>
      </c>
      <c r="E10" s="6">
        <f t="shared" ref="E10:E11" si="1">F10+G10</f>
        <v>2.1444576494867018</v>
      </c>
      <c r="F10" s="6">
        <f>10^(C10/10)</f>
        <v>1.5848931924611136</v>
      </c>
      <c r="G10" s="6">
        <f>(E11-1)/H10</f>
        <v>0.55956445702558832</v>
      </c>
      <c r="H10" s="6">
        <f>10^(D4/10)</f>
        <v>31.622776601683803</v>
      </c>
      <c r="I10" s="6">
        <f>F10-1</f>
        <v>0.5848931924611136</v>
      </c>
      <c r="J10" s="3"/>
    </row>
    <row r="11" spans="1:16" hidden="1" x14ac:dyDescent="0.35">
      <c r="A11" s="3" t="s">
        <v>2</v>
      </c>
      <c r="B11" s="6">
        <f t="shared" ref="B11" si="2">10*LOG10(E11)</f>
        <v>12.717250471305228</v>
      </c>
      <c r="C11" s="3">
        <v>12</v>
      </c>
      <c r="D11" s="6">
        <f>10*LOG10(G11)</f>
        <v>4.5424250943932485</v>
      </c>
      <c r="E11" s="6">
        <f t="shared" si="1"/>
        <v>18.694981818762678</v>
      </c>
      <c r="F11" s="6">
        <f>10^(C11/10)</f>
        <v>15.848931924611136</v>
      </c>
      <c r="G11" s="6">
        <f>(E12-1)/H11</f>
        <v>2.8460498941515411</v>
      </c>
      <c r="H11" s="6">
        <f>10^(D5/10)</f>
        <v>3.1622776601683795</v>
      </c>
      <c r="I11" s="4">
        <f>(F11-1)/H10</f>
        <v>0.46956445702558841</v>
      </c>
      <c r="J11" s="3"/>
    </row>
    <row r="12" spans="1:16" hidden="1" x14ac:dyDescent="0.35">
      <c r="A12" s="3" t="s">
        <v>9</v>
      </c>
      <c r="B12" s="6">
        <v>10</v>
      </c>
      <c r="C12" s="3">
        <v>10</v>
      </c>
      <c r="D12" s="6">
        <v>0</v>
      </c>
      <c r="E12" s="6">
        <f>F12+G12</f>
        <v>10</v>
      </c>
      <c r="F12" s="6">
        <f>10^(C12/10)</f>
        <v>10</v>
      </c>
      <c r="G12" s="6"/>
      <c r="H12" s="6"/>
      <c r="I12" s="3">
        <f>(F12-1)/H11/H10</f>
        <v>8.9999999999999955E-2</v>
      </c>
      <c r="J12" s="3"/>
    </row>
    <row r="13" spans="1:16" hidden="1" x14ac:dyDescent="0.35"/>
    <row r="15" spans="1:16" x14ac:dyDescent="0.35">
      <c r="A15" s="3"/>
      <c r="B15" s="11" t="s">
        <v>24</v>
      </c>
      <c r="C15" s="3" t="s">
        <v>25</v>
      </c>
      <c r="D15" s="3" t="s">
        <v>29</v>
      </c>
      <c r="E15" s="3" t="s">
        <v>27</v>
      </c>
      <c r="F15" s="3" t="s">
        <v>28</v>
      </c>
      <c r="G15" s="3" t="s">
        <v>26</v>
      </c>
      <c r="H15" s="3"/>
      <c r="I15" s="12" t="s">
        <v>30</v>
      </c>
      <c r="J15" s="13" t="s">
        <v>33</v>
      </c>
    </row>
    <row r="16" spans="1:16" x14ac:dyDescent="0.35">
      <c r="A16" s="3" t="s">
        <v>5</v>
      </c>
      <c r="B16" s="3"/>
      <c r="C16" s="3"/>
      <c r="D16" s="3"/>
      <c r="E16" s="3"/>
      <c r="F16" s="3"/>
      <c r="G16" s="3"/>
      <c r="H16" s="3"/>
      <c r="I16" s="4">
        <f>1/(1/I17^4+1/I18^4+1/I19^4)^0.25</f>
        <v>2.1953130219533341E-2</v>
      </c>
      <c r="J16" s="5">
        <f>10*LOG10(I16^2/50)+30</f>
        <v>-20.15977097307556</v>
      </c>
    </row>
    <row r="17" spans="1:10" x14ac:dyDescent="0.35">
      <c r="A17" s="3" t="s">
        <v>3</v>
      </c>
      <c r="B17" s="6">
        <f>10*LOG10(D17^2/50)+30</f>
        <v>-21.068357324661179</v>
      </c>
      <c r="C17" s="3">
        <f>G4</f>
        <v>-12</v>
      </c>
      <c r="D17" s="7">
        <f>(F17^-2+E17^-2)^-0.5</f>
        <v>1.977275275964948E-2</v>
      </c>
      <c r="E17" s="4">
        <f>SQRT(10^(G4/10)*50/1000)</f>
        <v>5.6167488126147906E-2</v>
      </c>
      <c r="F17" s="4">
        <f>D18/G17</f>
        <v>2.1125007409920984E-2</v>
      </c>
      <c r="G17" s="6">
        <f>10^(B4/20)</f>
        <v>5.6234132519034921</v>
      </c>
      <c r="H17" s="3"/>
      <c r="I17" s="4">
        <f>E17</f>
        <v>5.6167488126147906E-2</v>
      </c>
      <c r="J17" s="3"/>
    </row>
    <row r="18" spans="1:10" x14ac:dyDescent="0.35">
      <c r="A18" s="3" t="s">
        <v>2</v>
      </c>
      <c r="B18" s="6">
        <f>10*LOG10(D18^2/50)+30</f>
        <v>-5.493762644215785</v>
      </c>
      <c r="C18" s="3">
        <f t="shared" ref="C18" si="3">G5</f>
        <v>5</v>
      </c>
      <c r="D18" s="7">
        <f>(F18^-2+E18^-2)^-0.5</f>
        <v>0.11879464661550912</v>
      </c>
      <c r="E18" s="4">
        <f>SQRT(10^(G5/10)*50/1000)</f>
        <v>0.39763536438352531</v>
      </c>
      <c r="F18" s="4">
        <f>D19/G18</f>
        <v>0.12447955870272456</v>
      </c>
      <c r="G18" s="6">
        <f>10^(B5/20)</f>
        <v>5.6234132519034921</v>
      </c>
      <c r="H18" s="3"/>
      <c r="I18" s="4">
        <f>E18/G17</f>
        <v>7.0710678118654738E-2</v>
      </c>
      <c r="J18" s="3"/>
    </row>
    <row r="19" spans="1:10" x14ac:dyDescent="0.35">
      <c r="A19" s="3" t="s">
        <v>9</v>
      </c>
      <c r="B19" s="6"/>
      <c r="C19" s="3"/>
      <c r="D19" s="7">
        <f>E19</f>
        <v>0.7</v>
      </c>
      <c r="E19" s="4">
        <v>0.7</v>
      </c>
      <c r="F19" s="6"/>
      <c r="G19" s="3"/>
      <c r="H19" s="6"/>
      <c r="I19" s="4">
        <f>E19/G18/G17</f>
        <v>2.2135943621178645E-2</v>
      </c>
      <c r="J19" s="3"/>
    </row>
  </sheetData>
  <hyperlinks>
    <hyperlink ref="I15" r:id="rId1" display="IP3@antenna" xr:uid="{D4EF82CB-B3CA-472F-A3F8-0F6B9AC6EC67}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CA9D4-3265-4F9D-8FB3-84FD86457785}">
  <dimension ref="A1:P19"/>
  <sheetViews>
    <sheetView workbookViewId="0">
      <selection activeCell="A2" sqref="A2"/>
    </sheetView>
  </sheetViews>
  <sheetFormatPr defaultRowHeight="14.5" x14ac:dyDescent="0.35"/>
  <cols>
    <col min="1" max="1" width="15.453125" bestFit="1" customWidth="1"/>
    <col min="2" max="2" width="18.90625" bestFit="1" customWidth="1"/>
    <col min="3" max="3" width="20.7265625" bestFit="1" customWidth="1"/>
    <col min="4" max="6" width="22.453125" bestFit="1" customWidth="1"/>
    <col min="7" max="7" width="10.36328125" bestFit="1" customWidth="1"/>
    <col min="8" max="8" width="13.26953125" bestFit="1" customWidth="1"/>
    <col min="9" max="9" width="18.81640625" bestFit="1" customWidth="1"/>
  </cols>
  <sheetData>
    <row r="1" spans="1:16" x14ac:dyDescent="0.35">
      <c r="A1" s="3" t="s">
        <v>38</v>
      </c>
      <c r="B1" s="3" t="s">
        <v>14</v>
      </c>
      <c r="C1" s="3" t="s">
        <v>13</v>
      </c>
      <c r="D1" s="3" t="s">
        <v>10</v>
      </c>
      <c r="E1" s="3" t="s">
        <v>16</v>
      </c>
      <c r="F1" s="3" t="s">
        <v>11</v>
      </c>
      <c r="G1" s="3" t="s">
        <v>12</v>
      </c>
      <c r="H1" s="3" t="s">
        <v>1</v>
      </c>
      <c r="O1" s="1"/>
      <c r="P1" s="1"/>
    </row>
    <row r="2" spans="1:16" x14ac:dyDescent="0.35">
      <c r="A2" s="3"/>
      <c r="B2" s="3" t="s">
        <v>15</v>
      </c>
      <c r="C2" s="3"/>
      <c r="D2" s="3"/>
      <c r="E2" s="3"/>
      <c r="F2" s="3"/>
      <c r="G2" s="3"/>
      <c r="H2" s="3"/>
    </row>
    <row r="3" spans="1:16" x14ac:dyDescent="0.35">
      <c r="A3" s="3" t="s">
        <v>5</v>
      </c>
      <c r="B3" s="3"/>
      <c r="C3" s="3"/>
      <c r="D3" s="3"/>
      <c r="E3" s="3"/>
      <c r="F3" s="3"/>
      <c r="G3" s="3"/>
      <c r="H3" s="3"/>
      <c r="P3" s="1"/>
    </row>
    <row r="4" spans="1:16" x14ac:dyDescent="0.35">
      <c r="A4" s="3" t="s">
        <v>3</v>
      </c>
      <c r="B4" s="3">
        <v>15</v>
      </c>
      <c r="C4" s="3">
        <f>B4</f>
        <v>15</v>
      </c>
      <c r="D4" s="3">
        <v>15</v>
      </c>
      <c r="E4" s="3"/>
      <c r="F4" s="3">
        <v>2</v>
      </c>
      <c r="G4" s="3">
        <v>-12</v>
      </c>
      <c r="H4" s="3" t="s">
        <v>1</v>
      </c>
    </row>
    <row r="5" spans="1:16" x14ac:dyDescent="0.35">
      <c r="A5" s="3" t="s">
        <v>2</v>
      </c>
      <c r="B5" s="3">
        <v>15</v>
      </c>
      <c r="C5" s="3">
        <f>B5+C4</f>
        <v>30</v>
      </c>
      <c r="D5" s="3">
        <v>5</v>
      </c>
      <c r="E5" s="3"/>
      <c r="F5" s="3">
        <v>12</v>
      </c>
      <c r="G5" s="3">
        <v>5</v>
      </c>
      <c r="H5" s="3" t="s">
        <v>1</v>
      </c>
    </row>
    <row r="6" spans="1:16" x14ac:dyDescent="0.35">
      <c r="A6" s="3" t="s">
        <v>9</v>
      </c>
      <c r="B6" s="3"/>
      <c r="C6" s="3"/>
      <c r="D6" s="3"/>
      <c r="E6" s="3"/>
      <c r="F6" s="3">
        <v>10</v>
      </c>
      <c r="G6" s="3">
        <v>0.7</v>
      </c>
      <c r="H6" s="3" t="s">
        <v>0</v>
      </c>
    </row>
    <row r="7" spans="1:16" hidden="1" x14ac:dyDescent="0.35"/>
    <row r="8" spans="1:16" hidden="1" x14ac:dyDescent="0.35">
      <c r="A8" s="3"/>
      <c r="B8" s="14" t="s">
        <v>17</v>
      </c>
      <c r="C8" s="3" t="s">
        <v>18</v>
      </c>
      <c r="D8" s="15" t="s">
        <v>21</v>
      </c>
      <c r="E8" s="3" t="s">
        <v>23</v>
      </c>
      <c r="F8" s="3" t="s">
        <v>19</v>
      </c>
      <c r="G8" s="3" t="s">
        <v>20</v>
      </c>
      <c r="H8" s="3" t="s">
        <v>22</v>
      </c>
      <c r="I8" s="3" t="s">
        <v>31</v>
      </c>
      <c r="J8" s="13" t="s">
        <v>4</v>
      </c>
    </row>
    <row r="9" spans="1:16" hidden="1" x14ac:dyDescent="0.35">
      <c r="A9" s="3" t="s">
        <v>5</v>
      </c>
      <c r="B9" s="3"/>
      <c r="C9" s="3"/>
      <c r="D9" s="3"/>
      <c r="E9" s="3"/>
      <c r="F9" s="3">
        <f>10^(C9/10)</f>
        <v>1</v>
      </c>
      <c r="G9" s="3"/>
      <c r="H9" s="3"/>
      <c r="I9" s="6">
        <f>1+SUM(I10:I12)</f>
        <v>2.1444576494867018</v>
      </c>
      <c r="J9" s="9">
        <f>10*LOG10(I9)</f>
        <v>3.3131747385518246</v>
      </c>
    </row>
    <row r="10" spans="1:16" hidden="1" x14ac:dyDescent="0.35">
      <c r="A10" s="3" t="s">
        <v>3</v>
      </c>
      <c r="B10" s="6">
        <f>10*LOG10(E10)</f>
        <v>3.3131747385518246</v>
      </c>
      <c r="C10" s="3">
        <v>2</v>
      </c>
      <c r="D10" s="6">
        <f t="shared" ref="D10" si="0">10*LOG10(G10)</f>
        <v>-2.5214987925506778</v>
      </c>
      <c r="E10" s="6">
        <f t="shared" ref="E10:E11" si="1">F10+G10</f>
        <v>2.1444576494867018</v>
      </c>
      <c r="F10" s="6">
        <f>10^(C10/10)</f>
        <v>1.5848931924611136</v>
      </c>
      <c r="G10" s="6">
        <f>(E11-1)/H10</f>
        <v>0.55956445702558832</v>
      </c>
      <c r="H10" s="6">
        <f>10^(D4/10)</f>
        <v>31.622776601683803</v>
      </c>
      <c r="I10" s="6">
        <f>F10-1</f>
        <v>0.5848931924611136</v>
      </c>
      <c r="J10" s="3"/>
    </row>
    <row r="11" spans="1:16" hidden="1" x14ac:dyDescent="0.35">
      <c r="A11" s="3" t="s">
        <v>2</v>
      </c>
      <c r="B11" s="6">
        <f t="shared" ref="B11" si="2">10*LOG10(E11)</f>
        <v>12.717250471305228</v>
      </c>
      <c r="C11" s="3">
        <v>12</v>
      </c>
      <c r="D11" s="6">
        <f>10*LOG10(G11)</f>
        <v>4.5424250943932485</v>
      </c>
      <c r="E11" s="6">
        <f t="shared" si="1"/>
        <v>18.694981818762678</v>
      </c>
      <c r="F11" s="6">
        <f>10^(C11/10)</f>
        <v>15.848931924611136</v>
      </c>
      <c r="G11" s="6">
        <f>(E12-1)/H11</f>
        <v>2.8460498941515411</v>
      </c>
      <c r="H11" s="6">
        <f>10^(D5/10)</f>
        <v>3.1622776601683795</v>
      </c>
      <c r="I11" s="4">
        <f>(F11-1)/H10</f>
        <v>0.46956445702558841</v>
      </c>
      <c r="J11" s="3"/>
    </row>
    <row r="12" spans="1:16" hidden="1" x14ac:dyDescent="0.35">
      <c r="A12" s="3" t="s">
        <v>9</v>
      </c>
      <c r="B12" s="6">
        <v>10</v>
      </c>
      <c r="C12" s="3">
        <v>10</v>
      </c>
      <c r="D12" s="6">
        <v>0</v>
      </c>
      <c r="E12" s="6">
        <f>F12+G12</f>
        <v>10</v>
      </c>
      <c r="F12" s="6">
        <f>10^(C12/10)</f>
        <v>10</v>
      </c>
      <c r="G12" s="6"/>
      <c r="H12" s="6"/>
      <c r="I12" s="3">
        <f>(F12-1)/H11/H10</f>
        <v>8.9999999999999955E-2</v>
      </c>
      <c r="J12" s="3"/>
    </row>
    <row r="13" spans="1:16" hidden="1" x14ac:dyDescent="0.35"/>
    <row r="15" spans="1:16" x14ac:dyDescent="0.35">
      <c r="A15" s="2"/>
      <c r="B15" s="11" t="s">
        <v>17</v>
      </c>
      <c r="C15" s="3" t="s">
        <v>18</v>
      </c>
      <c r="D15" s="3" t="s">
        <v>34</v>
      </c>
      <c r="E15" s="3" t="s">
        <v>23</v>
      </c>
      <c r="F15" s="3" t="s">
        <v>19</v>
      </c>
      <c r="G15" s="3" t="s">
        <v>35</v>
      </c>
      <c r="H15" s="3" t="s">
        <v>36</v>
      </c>
      <c r="I15" s="12" t="s">
        <v>37</v>
      </c>
      <c r="J15" s="13" t="s">
        <v>4</v>
      </c>
    </row>
    <row r="16" spans="1:16" x14ac:dyDescent="0.35">
      <c r="A16" s="3" t="s">
        <v>5</v>
      </c>
      <c r="B16" s="3"/>
      <c r="C16" s="3"/>
      <c r="D16" s="3"/>
      <c r="E16" s="3"/>
      <c r="F16" s="3">
        <v>1</v>
      </c>
      <c r="G16" s="3"/>
      <c r="H16" s="3"/>
      <c r="I16" s="4">
        <f>1+SUM(I17:I22)</f>
        <v>2.1444576494867018</v>
      </c>
      <c r="J16" s="5">
        <f>B17</f>
        <v>3.3131747385518246</v>
      </c>
    </row>
    <row r="17" spans="1:10" x14ac:dyDescent="0.35">
      <c r="A17" s="3" t="s">
        <v>3</v>
      </c>
      <c r="B17" s="6">
        <f t="shared" ref="B17:B19" si="3">10*LOG10(E17)</f>
        <v>3.3131747385518246</v>
      </c>
      <c r="C17" s="3">
        <f>F4</f>
        <v>2</v>
      </c>
      <c r="D17" s="7">
        <f t="shared" ref="D17:D19" si="4">10*LOG10(G17)</f>
        <v>-2.5214987925506778</v>
      </c>
      <c r="E17" s="4">
        <f t="shared" ref="E17:E19" si="5">F17+G17</f>
        <v>2.1444576494867018</v>
      </c>
      <c r="F17" s="6">
        <f>10^(C17/10)</f>
        <v>1.5848931924611136</v>
      </c>
      <c r="G17" s="8">
        <f t="shared" ref="G17:G19" si="6">(E18-1)/H17</f>
        <v>0.55956445702558832</v>
      </c>
      <c r="H17" s="4">
        <f>10^(D4/10)</f>
        <v>31.622776601683803</v>
      </c>
      <c r="I17" s="6">
        <f>(F17-1)</f>
        <v>0.5848931924611136</v>
      </c>
      <c r="J17" s="3"/>
    </row>
    <row r="18" spans="1:10" x14ac:dyDescent="0.35">
      <c r="A18" s="3" t="s">
        <v>2</v>
      </c>
      <c r="B18" s="6">
        <f t="shared" si="3"/>
        <v>12.717250471305228</v>
      </c>
      <c r="C18" s="3">
        <f>F5</f>
        <v>12</v>
      </c>
      <c r="D18" s="7">
        <f t="shared" si="4"/>
        <v>4.5424250943932485</v>
      </c>
      <c r="E18" s="4">
        <f t="shared" si="5"/>
        <v>18.694981818762678</v>
      </c>
      <c r="F18" s="6">
        <f t="shared" ref="F18:F19" si="7">10^(C18/10)</f>
        <v>15.848931924611136</v>
      </c>
      <c r="G18" s="8">
        <f t="shared" si="6"/>
        <v>2.8460498941515411</v>
      </c>
      <c r="H18" s="4">
        <f>10^(D5/10)</f>
        <v>3.1622776601683795</v>
      </c>
      <c r="I18" s="6">
        <f>(F18-1)/(H17)</f>
        <v>0.46956445702558841</v>
      </c>
      <c r="J18" s="3"/>
    </row>
    <row r="19" spans="1:10" x14ac:dyDescent="0.35">
      <c r="A19" s="3" t="s">
        <v>9</v>
      </c>
      <c r="B19" s="6">
        <f t="shared" si="3"/>
        <v>10</v>
      </c>
      <c r="C19" s="3">
        <f>F6</f>
        <v>10</v>
      </c>
      <c r="D19" s="7">
        <v>0</v>
      </c>
      <c r="E19" s="4">
        <v>10</v>
      </c>
      <c r="F19" s="6">
        <f t="shared" si="7"/>
        <v>10</v>
      </c>
      <c r="G19" s="8">
        <v>0</v>
      </c>
      <c r="H19" s="4"/>
      <c r="I19" s="6">
        <f>(F19-1)/(H18*H17)</f>
        <v>8.9999999999999955E-2</v>
      </c>
      <c r="J19" s="3"/>
    </row>
  </sheetData>
  <hyperlinks>
    <hyperlink ref="I15" r:id="rId1" display="IP3@antenna" xr:uid="{DEA8D174-29E3-4049-8611-5144C8179F8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9680A-B2E2-475B-85F4-A4DC758B72F3}">
  <dimension ref="A1:P28"/>
  <sheetViews>
    <sheetView tabSelected="1" workbookViewId="0">
      <selection activeCell="I6" sqref="I6"/>
    </sheetView>
  </sheetViews>
  <sheetFormatPr defaultRowHeight="14.5" x14ac:dyDescent="0.35"/>
  <cols>
    <col min="1" max="1" width="15.453125" bestFit="1" customWidth="1"/>
    <col min="2" max="2" width="19.08984375" bestFit="1" customWidth="1"/>
    <col min="3" max="3" width="15.6328125" bestFit="1" customWidth="1"/>
    <col min="4" max="4" width="19.36328125" bestFit="1" customWidth="1"/>
    <col min="5" max="5" width="14.90625" bestFit="1" customWidth="1"/>
    <col min="6" max="6" width="22.453125" bestFit="1" customWidth="1"/>
    <col min="7" max="7" width="10.36328125" bestFit="1" customWidth="1"/>
    <col min="8" max="8" width="7.36328125" bestFit="1" customWidth="1"/>
    <col min="9" max="9" width="18.81640625" bestFit="1" customWidth="1"/>
    <col min="10" max="10" width="7.453125" bestFit="1" customWidth="1"/>
  </cols>
  <sheetData>
    <row r="1" spans="1:16" x14ac:dyDescent="0.35">
      <c r="A1" t="s">
        <v>39</v>
      </c>
      <c r="B1" s="3" t="s">
        <v>14</v>
      </c>
      <c r="C1" s="3" t="s">
        <v>32</v>
      </c>
      <c r="D1" s="3" t="s">
        <v>10</v>
      </c>
      <c r="E1" s="3" t="s">
        <v>16</v>
      </c>
      <c r="F1" s="3" t="s">
        <v>11</v>
      </c>
      <c r="G1" s="3" t="s">
        <v>12</v>
      </c>
      <c r="H1" s="3" t="s">
        <v>1</v>
      </c>
      <c r="O1" s="1"/>
      <c r="P1" s="1"/>
    </row>
    <row r="2" spans="1:16" x14ac:dyDescent="0.35">
      <c r="A2" s="16"/>
      <c r="B2" s="3" t="s">
        <v>15</v>
      </c>
      <c r="C2" s="3"/>
      <c r="D2" s="3"/>
      <c r="E2" s="3"/>
      <c r="F2" s="3"/>
      <c r="G2" s="3"/>
      <c r="H2" s="3"/>
    </row>
    <row r="3" spans="1:16" x14ac:dyDescent="0.35">
      <c r="A3" s="3" t="s">
        <v>5</v>
      </c>
      <c r="B3" s="3"/>
      <c r="C3" s="3"/>
      <c r="D3" s="3"/>
      <c r="E3" s="3"/>
      <c r="F3" s="3"/>
      <c r="G3" s="3"/>
      <c r="H3" s="3"/>
      <c r="P3" s="1"/>
    </row>
    <row r="4" spans="1:16" x14ac:dyDescent="0.35">
      <c r="A4" s="3" t="s">
        <v>6</v>
      </c>
      <c r="B4" s="3">
        <v>-2</v>
      </c>
      <c r="C4" s="3">
        <v>-2</v>
      </c>
      <c r="D4" s="3">
        <v>-2</v>
      </c>
      <c r="E4" s="3"/>
      <c r="F4" s="3">
        <v>2</v>
      </c>
      <c r="G4" s="3">
        <v>100</v>
      </c>
      <c r="H4" s="3" t="s">
        <v>1</v>
      </c>
    </row>
    <row r="5" spans="1:16" x14ac:dyDescent="0.35">
      <c r="A5" s="3" t="s">
        <v>3</v>
      </c>
      <c r="B5" s="3">
        <v>15</v>
      </c>
      <c r="C5" s="3">
        <f>C4+B5</f>
        <v>13</v>
      </c>
      <c r="D5" s="3">
        <v>15</v>
      </c>
      <c r="E5" s="3"/>
      <c r="F5" s="3">
        <v>2</v>
      </c>
      <c r="G5" s="3">
        <v>-12</v>
      </c>
      <c r="H5" s="3" t="s">
        <v>1</v>
      </c>
    </row>
    <row r="6" spans="1:16" x14ac:dyDescent="0.35">
      <c r="A6" s="3" t="s">
        <v>7</v>
      </c>
      <c r="B6" s="3">
        <v>-6</v>
      </c>
      <c r="C6" s="3">
        <f>C5+B6</f>
        <v>7</v>
      </c>
      <c r="D6" s="3">
        <v>-6</v>
      </c>
      <c r="E6" s="3"/>
      <c r="F6" s="3">
        <v>6</v>
      </c>
      <c r="G6" s="3">
        <v>100</v>
      </c>
      <c r="H6" s="3" t="s">
        <v>1</v>
      </c>
    </row>
    <row r="7" spans="1:16" x14ac:dyDescent="0.35">
      <c r="A7" s="3" t="s">
        <v>2</v>
      </c>
      <c r="B7" s="3">
        <v>15</v>
      </c>
      <c r="C7" s="3">
        <f>C6+B7</f>
        <v>22</v>
      </c>
      <c r="D7" s="3">
        <v>5</v>
      </c>
      <c r="E7" s="3"/>
      <c r="F7" s="3">
        <v>12</v>
      </c>
      <c r="G7" s="3">
        <v>5</v>
      </c>
      <c r="H7" s="3" t="s">
        <v>1</v>
      </c>
    </row>
    <row r="8" spans="1:16" x14ac:dyDescent="0.35">
      <c r="A8" s="3" t="s">
        <v>8</v>
      </c>
      <c r="B8" s="3">
        <v>-5</v>
      </c>
      <c r="C8" s="3">
        <f>C7+B8</f>
        <v>17</v>
      </c>
      <c r="D8" s="3">
        <v>-5</v>
      </c>
      <c r="E8" s="3">
        <v>-30</v>
      </c>
      <c r="F8" s="3">
        <v>5</v>
      </c>
      <c r="G8" s="3">
        <v>1000</v>
      </c>
      <c r="H8" s="3" t="s">
        <v>0</v>
      </c>
    </row>
    <row r="9" spans="1:16" x14ac:dyDescent="0.35">
      <c r="A9" s="3" t="s">
        <v>9</v>
      </c>
      <c r="B9" s="3"/>
      <c r="C9" s="3"/>
      <c r="D9" s="3"/>
      <c r="E9" s="3"/>
      <c r="F9" s="3">
        <v>10</v>
      </c>
      <c r="G9" s="3">
        <v>0.7</v>
      </c>
      <c r="H9" s="3" t="s">
        <v>0</v>
      </c>
    </row>
    <row r="10" spans="1:16" hidden="1" x14ac:dyDescent="0.35"/>
    <row r="11" spans="1:16" hidden="1" x14ac:dyDescent="0.35">
      <c r="B11" s="14" t="s">
        <v>17</v>
      </c>
      <c r="C11" s="3" t="s">
        <v>18</v>
      </c>
      <c r="D11" s="15" t="s">
        <v>21</v>
      </c>
      <c r="E11" s="3" t="s">
        <v>23</v>
      </c>
      <c r="F11" s="3" t="s">
        <v>19</v>
      </c>
      <c r="G11" s="3" t="s">
        <v>20</v>
      </c>
      <c r="H11" s="3" t="s">
        <v>22</v>
      </c>
      <c r="I11" s="3" t="s">
        <v>31</v>
      </c>
      <c r="J11" s="13" t="s">
        <v>4</v>
      </c>
    </row>
    <row r="12" spans="1:16" hidden="1" x14ac:dyDescent="0.35">
      <c r="A12" s="3" t="s">
        <v>5</v>
      </c>
      <c r="B12" s="3"/>
      <c r="C12" s="3"/>
      <c r="D12" s="3"/>
      <c r="E12" s="3"/>
      <c r="F12" s="3">
        <f t="shared" ref="F12:F18" si="0">10^(C12/10)</f>
        <v>1</v>
      </c>
      <c r="G12" s="3"/>
      <c r="H12" s="3"/>
      <c r="I12" s="6">
        <f>1+SUM(I13:I18)</f>
        <v>7.5562119488360908</v>
      </c>
      <c r="J12" s="9">
        <f>10*LOG10(I12)</f>
        <v>8.7830413121366426</v>
      </c>
    </row>
    <row r="13" spans="1:16" hidden="1" x14ac:dyDescent="0.35">
      <c r="A13" s="3" t="s">
        <v>6</v>
      </c>
      <c r="B13" s="6">
        <f t="shared" ref="B13:B16" si="1">10*LOG10(E13)</f>
        <v>8.7830413121366426</v>
      </c>
      <c r="C13" s="3">
        <v>2</v>
      </c>
      <c r="D13" s="6">
        <f t="shared" ref="D13:D16" si="2">10*LOG10(G13)</f>
        <v>7.7607025497674984</v>
      </c>
      <c r="E13" s="6">
        <f t="shared" ref="E13:E16" si="3">F13+G13</f>
        <v>7.5562119488360908</v>
      </c>
      <c r="F13" s="6">
        <f t="shared" si="0"/>
        <v>1.5848931924611136</v>
      </c>
      <c r="G13" s="6">
        <f t="shared" ref="G13:G16" si="4">(E14-1)/H13</f>
        <v>5.971318756374977</v>
      </c>
      <c r="H13" s="6">
        <f>10^(D4/10)</f>
        <v>0.63095734448019325</v>
      </c>
      <c r="I13" s="6">
        <f>F13-1</f>
        <v>0.5848931924611136</v>
      </c>
      <c r="J13" s="3"/>
    </row>
    <row r="14" spans="1:16" hidden="1" x14ac:dyDescent="0.35">
      <c r="A14" s="3" t="s">
        <v>3</v>
      </c>
      <c r="B14" s="6">
        <f t="shared" si="1"/>
        <v>6.7830413121366444</v>
      </c>
      <c r="C14" s="3">
        <v>2</v>
      </c>
      <c r="D14" s="6">
        <f t="shared" si="2"/>
        <v>5.028031044310115</v>
      </c>
      <c r="E14" s="6">
        <f t="shared" si="3"/>
        <v>4.7676474255671257</v>
      </c>
      <c r="F14" s="6">
        <f t="shared" si="0"/>
        <v>1.5848931924611136</v>
      </c>
      <c r="G14" s="6">
        <f t="shared" si="4"/>
        <v>3.1827542331060124</v>
      </c>
      <c r="H14" s="6">
        <f>10^(D5/10)</f>
        <v>31.622776601683803</v>
      </c>
      <c r="I14" s="3">
        <f>(F14-1)/H13</f>
        <v>0.92699323904846676</v>
      </c>
      <c r="J14" s="10"/>
    </row>
    <row r="15" spans="1:16" hidden="1" x14ac:dyDescent="0.35">
      <c r="A15" s="3" t="s">
        <v>7</v>
      </c>
      <c r="B15" s="6">
        <f t="shared" si="1"/>
        <v>20.070968131968598</v>
      </c>
      <c r="C15" s="3">
        <v>6</v>
      </c>
      <c r="D15" s="6">
        <f t="shared" si="2"/>
        <v>19.897454216849077</v>
      </c>
      <c r="E15" s="6">
        <f t="shared" si="3"/>
        <v>101.64752609157489</v>
      </c>
      <c r="F15" s="6">
        <f t="shared" si="0"/>
        <v>3.9810717055349727</v>
      </c>
      <c r="G15" s="6">
        <f t="shared" si="4"/>
        <v>97.666454386039916</v>
      </c>
      <c r="H15" s="6">
        <f>10^(D6/10)</f>
        <v>0.25118864315095801</v>
      </c>
      <c r="I15" s="3">
        <f>(F15-1)/H14/H13</f>
        <v>0.1494075081341607</v>
      </c>
      <c r="J15" s="3"/>
    </row>
    <row r="16" spans="1:16" hidden="1" x14ac:dyDescent="0.35">
      <c r="A16" s="3" t="s">
        <v>2</v>
      </c>
      <c r="B16" s="6">
        <f t="shared" si="1"/>
        <v>14.070968131968598</v>
      </c>
      <c r="C16" s="3">
        <v>12</v>
      </c>
      <c r="D16" s="6">
        <f t="shared" si="2"/>
        <v>9.8604456611794404</v>
      </c>
      <c r="E16" s="6">
        <f t="shared" si="3"/>
        <v>25.532704158594299</v>
      </c>
      <c r="F16" s="6">
        <f t="shared" si="0"/>
        <v>15.848931924611136</v>
      </c>
      <c r="G16" s="6">
        <f t="shared" si="4"/>
        <v>9.6837722339831611</v>
      </c>
      <c r="H16" s="6">
        <f>10^(D7/10)</f>
        <v>3.1622776601683795</v>
      </c>
      <c r="I16" s="3">
        <f>(F16-1)/H15/H14/H13</f>
        <v>2.9627514286714907</v>
      </c>
      <c r="J16" s="3"/>
    </row>
    <row r="17" spans="1:10" hidden="1" x14ac:dyDescent="0.35">
      <c r="A17" s="3" t="s">
        <v>8</v>
      </c>
      <c r="B17" s="6">
        <f>10*LOG10(E17)</f>
        <v>15</v>
      </c>
      <c r="C17" s="3">
        <v>5</v>
      </c>
      <c r="D17" s="6">
        <f>10*LOG10(G17)</f>
        <v>14.54242509439325</v>
      </c>
      <c r="E17" s="6">
        <f>F17+G17</f>
        <v>31.622776601683793</v>
      </c>
      <c r="F17" s="6">
        <f t="shared" si="0"/>
        <v>3.1622776601683795</v>
      </c>
      <c r="G17" s="6">
        <f>(E18-1)/H17</f>
        <v>28.460498941515414</v>
      </c>
      <c r="H17" s="6">
        <f>10^(D8/10)</f>
        <v>0.31622776601683794</v>
      </c>
      <c r="I17" s="3">
        <f>(F17-1)/H16/H15/H14/H13</f>
        <v>0.13643049704886859</v>
      </c>
      <c r="J17" s="3"/>
    </row>
    <row r="18" spans="1:10" hidden="1" x14ac:dyDescent="0.35">
      <c r="A18" s="3" t="s">
        <v>9</v>
      </c>
      <c r="B18" s="6">
        <v>10</v>
      </c>
      <c r="C18" s="3">
        <v>10</v>
      </c>
      <c r="D18" s="6">
        <v>0</v>
      </c>
      <c r="E18" s="6">
        <f>F18+G18</f>
        <v>10</v>
      </c>
      <c r="F18" s="6">
        <f t="shared" si="0"/>
        <v>10</v>
      </c>
      <c r="G18" s="6">
        <v>0</v>
      </c>
      <c r="H18" s="6"/>
      <c r="I18" s="3">
        <f>(F18-1)/H17/H16/H15/H14/H13</f>
        <v>1.7957360834719911</v>
      </c>
      <c r="J18" s="3"/>
    </row>
    <row r="19" spans="1:10" hidden="1" x14ac:dyDescent="0.35"/>
    <row r="21" spans="1:10" x14ac:dyDescent="0.35">
      <c r="A21" s="2"/>
      <c r="B21" s="11" t="s">
        <v>17</v>
      </c>
      <c r="C21" s="3" t="s">
        <v>18</v>
      </c>
      <c r="D21" s="3" t="s">
        <v>34</v>
      </c>
      <c r="E21" s="3" t="s">
        <v>23</v>
      </c>
      <c r="F21" s="3" t="s">
        <v>19</v>
      </c>
      <c r="G21" s="3" t="s">
        <v>35</v>
      </c>
      <c r="H21" s="3" t="s">
        <v>36</v>
      </c>
      <c r="I21" s="12" t="s">
        <v>37</v>
      </c>
      <c r="J21" s="13" t="s">
        <v>4</v>
      </c>
    </row>
    <row r="22" spans="1:10" x14ac:dyDescent="0.35">
      <c r="A22" s="3" t="s">
        <v>5</v>
      </c>
      <c r="B22" s="3"/>
      <c r="C22" s="3"/>
      <c r="D22" s="3"/>
      <c r="E22" s="3"/>
      <c r="F22" s="3">
        <v>1</v>
      </c>
      <c r="G22" s="3"/>
      <c r="H22" s="3"/>
      <c r="I22" s="4">
        <f>1+SUM(I23:I28)</f>
        <v>7.5562119488360908</v>
      </c>
      <c r="J22" s="5">
        <f>B23</f>
        <v>8.7830413121366426</v>
      </c>
    </row>
    <row r="23" spans="1:10" x14ac:dyDescent="0.35">
      <c r="A23" s="3" t="s">
        <v>6</v>
      </c>
      <c r="B23" s="6">
        <f t="shared" ref="B23:B27" si="5">10*LOG10(E23)</f>
        <v>8.7830413121366426</v>
      </c>
      <c r="C23" s="3">
        <f>F4</f>
        <v>2</v>
      </c>
      <c r="D23" s="7">
        <f t="shared" ref="D23:D27" si="6">10*LOG10(G23)</f>
        <v>7.7607025497674984</v>
      </c>
      <c r="E23" s="4">
        <f t="shared" ref="E23:E26" si="7">F23+G23</f>
        <v>7.5562119488360908</v>
      </c>
      <c r="F23" s="6">
        <f>10^(C23/10)</f>
        <v>1.5848931924611136</v>
      </c>
      <c r="G23" s="8">
        <f t="shared" ref="G23:G26" si="8">(E24-1)/H23</f>
        <v>5.971318756374977</v>
      </c>
      <c r="H23" s="4">
        <f>10^(D4/10)</f>
        <v>0.63095734448019325</v>
      </c>
      <c r="I23" s="6">
        <f>(F23-1)</f>
        <v>0.5848931924611136</v>
      </c>
      <c r="J23" s="3"/>
    </row>
    <row r="24" spans="1:10" x14ac:dyDescent="0.35">
      <c r="A24" s="3" t="s">
        <v>3</v>
      </c>
      <c r="B24" s="6">
        <f t="shared" si="5"/>
        <v>6.7830413121366444</v>
      </c>
      <c r="C24" s="3">
        <f t="shared" ref="C24:C28" si="9">F5</f>
        <v>2</v>
      </c>
      <c r="D24" s="7">
        <f t="shared" si="6"/>
        <v>5.028031044310115</v>
      </c>
      <c r="E24" s="4">
        <f t="shared" si="7"/>
        <v>4.7676474255671257</v>
      </c>
      <c r="F24" s="6">
        <f t="shared" ref="F24:F28" si="10">10^(C24/10)</f>
        <v>1.5848931924611136</v>
      </c>
      <c r="G24" s="8">
        <f t="shared" si="8"/>
        <v>3.1827542331060124</v>
      </c>
      <c r="H24" s="4">
        <f t="shared" ref="H24:H27" si="11">10^(D5/10)</f>
        <v>31.622776601683803</v>
      </c>
      <c r="I24" s="6">
        <f>(F24-1)/(H23)</f>
        <v>0.92699323904846676</v>
      </c>
      <c r="J24" s="3"/>
    </row>
    <row r="25" spans="1:10" x14ac:dyDescent="0.35">
      <c r="A25" s="3" t="s">
        <v>7</v>
      </c>
      <c r="B25" s="6">
        <f t="shared" si="5"/>
        <v>20.070968131968598</v>
      </c>
      <c r="C25" s="3">
        <f t="shared" si="9"/>
        <v>6</v>
      </c>
      <c r="D25" s="7">
        <f t="shared" si="6"/>
        <v>19.897454216849077</v>
      </c>
      <c r="E25" s="4">
        <f t="shared" si="7"/>
        <v>101.64752609157489</v>
      </c>
      <c r="F25" s="6">
        <f t="shared" si="10"/>
        <v>3.9810717055349727</v>
      </c>
      <c r="G25" s="8">
        <f t="shared" si="8"/>
        <v>97.666454386039916</v>
      </c>
      <c r="H25" s="4">
        <f t="shared" si="11"/>
        <v>0.25118864315095801</v>
      </c>
      <c r="I25" s="6">
        <f>(F25-1)/(H24*H23)</f>
        <v>0.1494075081341607</v>
      </c>
      <c r="J25" s="3"/>
    </row>
    <row r="26" spans="1:10" x14ac:dyDescent="0.35">
      <c r="A26" s="3" t="s">
        <v>2</v>
      </c>
      <c r="B26" s="6">
        <f t="shared" si="5"/>
        <v>14.070968131968598</v>
      </c>
      <c r="C26" s="3">
        <f t="shared" si="9"/>
        <v>12</v>
      </c>
      <c r="D26" s="7">
        <f t="shared" si="6"/>
        <v>9.8604456611794404</v>
      </c>
      <c r="E26" s="4">
        <f t="shared" si="7"/>
        <v>25.532704158594299</v>
      </c>
      <c r="F26" s="6">
        <f t="shared" si="10"/>
        <v>15.848931924611136</v>
      </c>
      <c r="G26" s="8">
        <f t="shared" si="8"/>
        <v>9.6837722339831611</v>
      </c>
      <c r="H26" s="4">
        <f t="shared" si="11"/>
        <v>3.1622776601683795</v>
      </c>
      <c r="I26" s="6">
        <f>(F26-1)/(H25*H24*H23)</f>
        <v>2.9627514286714907</v>
      </c>
      <c r="J26" s="3"/>
    </row>
    <row r="27" spans="1:10" x14ac:dyDescent="0.35">
      <c r="A27" s="3" t="s">
        <v>8</v>
      </c>
      <c r="B27" s="6">
        <f t="shared" si="5"/>
        <v>15</v>
      </c>
      <c r="C27" s="3">
        <f t="shared" si="9"/>
        <v>5</v>
      </c>
      <c r="D27" s="7">
        <f t="shared" si="6"/>
        <v>14.54242509439325</v>
      </c>
      <c r="E27" s="4">
        <f>F27+G27</f>
        <v>31.622776601683793</v>
      </c>
      <c r="F27" s="6">
        <f t="shared" si="10"/>
        <v>3.1622776601683795</v>
      </c>
      <c r="G27" s="8">
        <f>(E28-1)/H27</f>
        <v>28.460498941515414</v>
      </c>
      <c r="H27" s="4">
        <f t="shared" si="11"/>
        <v>0.31622776601683794</v>
      </c>
      <c r="I27" s="6">
        <f>(F27-1)/(H26*H25*H24*H23)</f>
        <v>0.13643049704886859</v>
      </c>
      <c r="J27" s="3"/>
    </row>
    <row r="28" spans="1:10" x14ac:dyDescent="0.35">
      <c r="A28" s="3" t="s">
        <v>9</v>
      </c>
      <c r="B28" s="6">
        <f>10*LOG10(E28)</f>
        <v>10</v>
      </c>
      <c r="C28" s="3">
        <f t="shared" si="9"/>
        <v>10</v>
      </c>
      <c r="D28" s="7">
        <v>0</v>
      </c>
      <c r="E28" s="4">
        <f>F28</f>
        <v>10</v>
      </c>
      <c r="F28" s="6">
        <f t="shared" si="10"/>
        <v>10</v>
      </c>
      <c r="G28" s="3">
        <v>0</v>
      </c>
      <c r="H28" s="3"/>
      <c r="I28" s="6">
        <f>(F28-1)/(H27*H26*H25*H24*H23)</f>
        <v>1.7957360834719911</v>
      </c>
      <c r="J28" s="3"/>
    </row>
  </sheetData>
  <hyperlinks>
    <hyperlink ref="I21" r:id="rId1" display="IP3@antenna" xr:uid="{A869979F-8B15-4E84-812D-E2E48837A14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IP3_wi</vt:lpstr>
      <vt:lpstr>IP3_wo</vt:lpstr>
      <vt:lpstr>NF_wo</vt:lpstr>
      <vt:lpstr>NF_wi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RUFFIEUX David</dc:creator>
  <cp:lastModifiedBy>RUFFIEUX David</cp:lastModifiedBy>
  <dcterms:created xsi:type="dcterms:W3CDTF">2022-11-24T10:37:24Z</dcterms:created>
  <dcterms:modified xsi:type="dcterms:W3CDTF">2023-11-08T08:20:27Z</dcterms:modified>
</cp:coreProperties>
</file>