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arie\Desktop\"/>
    </mc:Choice>
  </mc:AlternateContent>
  <xr:revisionPtr revIDLastSave="0" documentId="13_ncr:1_{E654162E-D013-49BE-878D-DB57EDB9BB30}" xr6:coauthVersionLast="47" xr6:coauthVersionMax="47" xr10:uidLastSave="{00000000-0000-0000-0000-000000000000}"/>
  <bookViews>
    <workbookView xWindow="1470" yWindow="1470" windowWidth="31800" windowHeight="18420" xr2:uid="{00000000-000D-0000-FFFF-FFFF00000000}"/>
  </bookViews>
  <sheets>
    <sheet name="Fuseau cible BAP" sheetId="1" r:id="rId1"/>
  </sheets>
  <functionGroups builtInGroupCount="19"/>
  <calcPr calcId="191029" concurrentCalc="0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6" i="1" l="1"/>
  <c r="G37" i="1"/>
  <c r="G38" i="1"/>
  <c r="G39" i="1"/>
  <c r="G24" i="1"/>
  <c r="G25" i="1"/>
  <c r="G26" i="1"/>
  <c r="G27" i="1"/>
  <c r="G28" i="1"/>
  <c r="G29" i="1"/>
  <c r="G30" i="1"/>
  <c r="G31" i="1"/>
  <c r="G32" i="1"/>
  <c r="G33" i="1"/>
  <c r="G34" i="1"/>
  <c r="G35" i="1"/>
  <c r="G23" i="1"/>
  <c r="R106" i="1"/>
  <c r="R131" i="1"/>
  <c r="S131" i="1"/>
  <c r="R107" i="1"/>
  <c r="R132" i="1"/>
  <c r="S132" i="1"/>
  <c r="R108" i="1"/>
  <c r="R133" i="1"/>
  <c r="S133" i="1"/>
  <c r="R109" i="1"/>
  <c r="R134" i="1"/>
  <c r="S134" i="1"/>
  <c r="R110" i="1"/>
  <c r="R135" i="1"/>
  <c r="S135" i="1"/>
  <c r="R111" i="1"/>
  <c r="R136" i="1"/>
  <c r="S136" i="1"/>
  <c r="R112" i="1"/>
  <c r="R137" i="1"/>
  <c r="S137" i="1"/>
  <c r="R113" i="1"/>
  <c r="R138" i="1"/>
  <c r="S138" i="1"/>
  <c r="R114" i="1"/>
  <c r="R139" i="1"/>
  <c r="S139" i="1"/>
  <c r="R115" i="1"/>
  <c r="R140" i="1"/>
  <c r="S140" i="1"/>
  <c r="R116" i="1"/>
  <c r="R141" i="1"/>
  <c r="S141" i="1"/>
  <c r="R117" i="1"/>
  <c r="R142" i="1"/>
  <c r="S142" i="1"/>
  <c r="R118" i="1"/>
  <c r="R143" i="1"/>
  <c r="S143" i="1"/>
  <c r="R119" i="1"/>
  <c r="R144" i="1"/>
  <c r="S144" i="1"/>
  <c r="R120" i="1"/>
  <c r="R145" i="1"/>
  <c r="S145" i="1"/>
  <c r="R121" i="1"/>
  <c r="R146" i="1"/>
  <c r="S146" i="1"/>
  <c r="R122" i="1"/>
  <c r="R147" i="1"/>
  <c r="S147" i="1"/>
  <c r="R123" i="1"/>
  <c r="R148" i="1"/>
  <c r="S148" i="1"/>
  <c r="R124" i="1"/>
  <c r="R149" i="1"/>
  <c r="S149" i="1"/>
  <c r="R125" i="1"/>
  <c r="R150" i="1"/>
  <c r="S150" i="1"/>
  <c r="S152" i="1"/>
  <c r="S157" i="1"/>
  <c r="S162" i="1"/>
  <c r="S165" i="1"/>
  <c r="S169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2" i="1"/>
  <c r="Q157" i="1"/>
  <c r="Q162" i="1"/>
  <c r="Q165" i="1"/>
  <c r="Q169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2" i="1"/>
  <c r="O157" i="1"/>
  <c r="O162" i="1"/>
  <c r="O165" i="1"/>
  <c r="O169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2" i="1"/>
  <c r="K157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2" i="1"/>
  <c r="I157" i="1"/>
  <c r="Y105" i="1"/>
  <c r="Y106" i="1"/>
  <c r="Y107" i="1"/>
  <c r="Y108" i="1"/>
  <c r="Y109" i="1"/>
  <c r="Y110" i="1"/>
  <c r="Y111" i="1"/>
  <c r="Y112" i="1"/>
  <c r="Y113" i="1"/>
  <c r="Y114" i="1"/>
  <c r="Y116" i="1"/>
  <c r="Y119" i="1"/>
  <c r="Y128" i="1"/>
  <c r="S125" i="1"/>
  <c r="S124" i="1"/>
  <c r="S123" i="1"/>
  <c r="S122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Z105" i="1"/>
  <c r="Z106" i="1"/>
  <c r="Z107" i="1"/>
  <c r="Z108" i="1"/>
  <c r="Z109" i="1"/>
  <c r="Z110" i="1"/>
  <c r="Z111" i="1"/>
  <c r="Z112" i="1"/>
  <c r="Z113" i="1"/>
  <c r="Z114" i="1"/>
  <c r="Z116" i="1"/>
  <c r="Z119" i="1"/>
  <c r="Z128" i="1"/>
  <c r="X105" i="1"/>
  <c r="X106" i="1"/>
  <c r="X107" i="1"/>
  <c r="X108" i="1"/>
  <c r="X109" i="1"/>
  <c r="X110" i="1"/>
  <c r="X111" i="1"/>
  <c r="X112" i="1"/>
  <c r="X113" i="1"/>
  <c r="X114" i="1"/>
  <c r="X116" i="1"/>
  <c r="X119" i="1"/>
  <c r="X128" i="1"/>
  <c r="Y125" i="1"/>
  <c r="Z125" i="1"/>
  <c r="X125" i="1"/>
  <c r="Z122" i="1"/>
  <c r="O106" i="1"/>
  <c r="Q106" i="1"/>
  <c r="O107" i="1"/>
  <c r="Q107" i="1"/>
  <c r="O108" i="1"/>
  <c r="Q108" i="1"/>
  <c r="O109" i="1"/>
  <c r="Q109" i="1"/>
  <c r="O110" i="1"/>
  <c r="Q110" i="1"/>
  <c r="O111" i="1"/>
  <c r="Q111" i="1"/>
  <c r="O112" i="1"/>
  <c r="Q112" i="1"/>
  <c r="O113" i="1"/>
  <c r="Q113" i="1"/>
  <c r="O114" i="1"/>
  <c r="Q114" i="1"/>
  <c r="O115" i="1"/>
  <c r="Q115" i="1"/>
  <c r="O116" i="1"/>
  <c r="Q116" i="1"/>
  <c r="O117" i="1"/>
  <c r="Q117" i="1"/>
  <c r="O118" i="1"/>
  <c r="Q118" i="1"/>
  <c r="O119" i="1"/>
  <c r="Q119" i="1"/>
  <c r="O120" i="1"/>
  <c r="Q120" i="1"/>
  <c r="O121" i="1"/>
  <c r="Q121" i="1"/>
  <c r="O122" i="1"/>
  <c r="Q122" i="1"/>
  <c r="O123" i="1"/>
  <c r="Q123" i="1"/>
  <c r="O124" i="1"/>
  <c r="Q124" i="1"/>
  <c r="O125" i="1"/>
  <c r="Q125" i="1"/>
  <c r="Z126" i="1"/>
  <c r="Z132" i="1"/>
  <c r="X122" i="1"/>
  <c r="X126" i="1"/>
  <c r="X132" i="1"/>
  <c r="Y122" i="1"/>
  <c r="Y126" i="1"/>
  <c r="Y132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06" i="1"/>
  <c r="H44" i="1"/>
  <c r="V112" i="1"/>
  <c r="V113" i="1"/>
  <c r="V107" i="1"/>
  <c r="W107" i="1"/>
  <c r="V108" i="1"/>
  <c r="W108" i="1"/>
  <c r="W106" i="1"/>
  <c r="W109" i="1"/>
  <c r="V105" i="1"/>
  <c r="W113" i="1"/>
  <c r="V114" i="1"/>
  <c r="W110" i="1"/>
  <c r="V110" i="1"/>
  <c r="W105" i="1"/>
  <c r="W114" i="1"/>
  <c r="W111" i="1"/>
  <c r="W112" i="1"/>
  <c r="V111" i="1"/>
  <c r="V106" i="1"/>
  <c r="V109" i="1"/>
  <c r="W116" i="1"/>
  <c r="V116" i="1"/>
</calcChain>
</file>

<file path=xl/sharedStrings.xml><?xml version="1.0" encoding="utf-8"?>
<sst xmlns="http://schemas.openxmlformats.org/spreadsheetml/2006/main" count="104" uniqueCount="48">
  <si>
    <t>Fuseau BAP HOLCIM</t>
  </si>
  <si>
    <t>Inf</t>
  </si>
  <si>
    <t>Sup</t>
  </si>
  <si>
    <t>D [mm]</t>
  </si>
  <si>
    <t>% Passant</t>
  </si>
  <si>
    <t>4/8</t>
  </si>
  <si>
    <t>8/16</t>
  </si>
  <si>
    <t>% masse</t>
  </si>
  <si>
    <t>0/4 2015</t>
  </si>
  <si>
    <t>0/4 - 2016</t>
  </si>
  <si>
    <t>Refus</t>
  </si>
  <si>
    <t>Mod. Finess</t>
  </si>
  <si>
    <t>BAP 2015</t>
  </si>
  <si>
    <t>BAP 2016</t>
  </si>
  <si>
    <t>Granulats</t>
  </si>
  <si>
    <t>Eg</t>
  </si>
  <si>
    <t>[kg/gâchée]</t>
  </si>
  <si>
    <t>Epoudres</t>
  </si>
  <si>
    <t>Etotale</t>
  </si>
  <si>
    <t>Eau effective</t>
  </si>
  <si>
    <t>[%]</t>
  </si>
  <si>
    <t>BAP 2017</t>
  </si>
  <si>
    <t>Eau [% mat sèches]</t>
  </si>
  <si>
    <t>Coeff demande eau granulats</t>
  </si>
  <si>
    <t>[kg/gâchée ou m3]</t>
  </si>
  <si>
    <t>Masse poudres [kg/gâchée ou m3]</t>
  </si>
  <si>
    <t>Red. Eau adj.</t>
  </si>
  <si>
    <t>Etotale [granulats + poudres kg/ gâchée ou m3]</t>
  </si>
  <si>
    <t>Méthode 1: granulats selon article Bolomey, poudres selon feuille Ragtime</t>
  </si>
  <si>
    <t>calibré pour gâchée BAP 2015</t>
  </si>
  <si>
    <t>Demande eau poudres &lt; 0.125 mm</t>
  </si>
  <si>
    <t>Selon article Bolomey, béton coulé</t>
  </si>
  <si>
    <t>par gâchée de 25 litres ici</t>
  </si>
  <si>
    <t>selon feuille Ragtime</t>
  </si>
  <si>
    <t>NB: contribution module de finesse poudres &lt; 0.125 mm = 0 !</t>
  </si>
  <si>
    <t>Méthode 1, correspond bien</t>
  </si>
  <si>
    <t>Méthode 2 = selon article Bolomey , impossible ici</t>
  </si>
  <si>
    <t>Module finesse et demande en eau - interpolation</t>
  </si>
  <si>
    <t>Eau Bol.</t>
  </si>
  <si>
    <t>K (Ragtime)</t>
  </si>
  <si>
    <t>Eau gran.</t>
  </si>
  <si>
    <t>Demande</t>
  </si>
  <si>
    <t>% sable</t>
  </si>
  <si>
    <t>ΣN:</t>
  </si>
  <si>
    <t>Eau sable</t>
  </si>
  <si>
    <t>Sum</t>
  </si>
  <si>
    <t>SCC mix</t>
  </si>
  <si>
    <t>0/4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</si>
</sst>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2" borderId="0" xfId="0" applyFill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/>
    <xf numFmtId="0" fontId="0" fillId="0" borderId="7" xfId="0" applyBorder="1"/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/>
    <xf numFmtId="0" fontId="0" fillId="0" borderId="8" xfId="0" applyBorder="1"/>
    <xf numFmtId="0" fontId="0" fillId="0" borderId="9" xfId="0" applyBorder="1"/>
    <xf numFmtId="2" fontId="0" fillId="2" borderId="7" xfId="0" applyNumberForma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2" fontId="0" fillId="2" borderId="0" xfId="0" applyNumberFormat="1" applyFill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0" fontId="0" fillId="0" borderId="10" xfId="0" applyBorder="1" applyAlignment="1">
      <alignment horizontal="center"/>
    </xf>
    <xf numFmtId="2" fontId="0" fillId="2" borderId="10" xfId="0" applyNumberFormat="1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0" fillId="2" borderId="0" xfId="0" applyFill="1" applyBorder="1"/>
    <xf numFmtId="0" fontId="0" fillId="2" borderId="10" xfId="0" applyFill="1" applyBorder="1"/>
    <xf numFmtId="0" fontId="1" fillId="0" borderId="7" xfId="0" applyFont="1" applyBorder="1" applyAlignment="1">
      <alignment horizontal="center"/>
    </xf>
    <xf numFmtId="0" fontId="1" fillId="0" borderId="7" xfId="0" applyFont="1" applyBorder="1"/>
    <xf numFmtId="0" fontId="1" fillId="0" borderId="9" xfId="0" applyFont="1" applyBorder="1"/>
    <xf numFmtId="2" fontId="0" fillId="3" borderId="0" xfId="0" applyNumberFormat="1" applyFill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2" fontId="0" fillId="3" borderId="0" xfId="0" applyNumberFormat="1" applyFill="1" applyBorder="1" applyAlignment="1">
      <alignment horizontal="center"/>
    </xf>
    <xf numFmtId="0" fontId="0" fillId="0" borderId="4" xfId="0" applyBorder="1"/>
    <xf numFmtId="49" fontId="1" fillId="0" borderId="5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3" borderId="0" xfId="0" applyFill="1" applyBorder="1"/>
    <xf numFmtId="0" fontId="0" fillId="3" borderId="8" xfId="0" applyFill="1" applyBorder="1"/>
    <xf numFmtId="0" fontId="0" fillId="3" borderId="10" xfId="0" applyFill="1" applyBorder="1"/>
    <xf numFmtId="0" fontId="0" fillId="3" borderId="11" xfId="0" applyFill="1" applyBorder="1"/>
    <xf numFmtId="2" fontId="0" fillId="3" borderId="0" xfId="0" applyNumberFormat="1" applyFill="1" applyBorder="1"/>
    <xf numFmtId="2" fontId="0" fillId="0" borderId="0" xfId="0" applyNumberFormat="1" applyBorder="1"/>
    <xf numFmtId="2" fontId="1" fillId="3" borderId="0" xfId="0" applyNumberFormat="1" applyFont="1" applyFill="1" applyBorder="1" applyAlignment="1">
      <alignment horizontal="center"/>
    </xf>
    <xf numFmtId="2" fontId="0" fillId="3" borderId="8" xfId="0" applyNumberFormat="1" applyFill="1" applyBorder="1"/>
    <xf numFmtId="2" fontId="0" fillId="3" borderId="10" xfId="0" applyNumberFormat="1" applyFill="1" applyBorder="1"/>
    <xf numFmtId="2" fontId="0" fillId="3" borderId="11" xfId="0" applyNumberFormat="1" applyFill="1" applyBorder="1"/>
    <xf numFmtId="0" fontId="0" fillId="0" borderId="0" xfId="0" applyAlignment="1">
      <alignment horizontal="right"/>
    </xf>
    <xf numFmtId="0" fontId="0" fillId="2" borderId="8" xfId="0" applyFill="1" applyBorder="1"/>
    <xf numFmtId="0" fontId="0" fillId="2" borderId="11" xfId="0" applyFill="1" applyBorder="1"/>
    <xf numFmtId="0" fontId="0" fillId="0" borderId="0" xfId="0" applyFill="1" applyBorder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2" fontId="0" fillId="0" borderId="0" xfId="0" applyNumberFormat="1" applyFill="1" applyBorder="1"/>
    <xf numFmtId="164" fontId="0" fillId="0" borderId="0" xfId="0" applyNumberFormat="1" applyFill="1" applyBorder="1" applyAlignment="1">
      <alignment horizontal="center"/>
    </xf>
    <xf numFmtId="0" fontId="0" fillId="0" borderId="0" xfId="0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/>
    <xf numFmtId="164" fontId="1" fillId="0" borderId="0" xfId="0" applyNumberFormat="1" applyFont="1" applyFill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0" fillId="4" borderId="8" xfId="0" applyFill="1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2" fontId="0" fillId="3" borderId="0" xfId="0" applyNumberFormat="1" applyFill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400"/>
              <a:t>Fuseau cible pour BAP selon HOLCIM (2007)</a:t>
            </a:r>
          </a:p>
        </c:rich>
      </c:tx>
      <c:layout>
        <c:manualLayout>
          <c:xMode val="edge"/>
          <c:yMode val="edge"/>
          <c:x val="0.244570961126166"/>
          <c:y val="2.33697103651516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368938510248291"/>
          <c:y val="8.7222716750945187E-2"/>
          <c:w val="0.69714995283291303"/>
          <c:h val="0.76584528296824905"/>
        </c:manualLayout>
      </c:layout>
      <c:scatterChart>
        <c:scatterStyle val="lineMarker"/>
        <c:varyColors val="0"/>
        <c:ser>
          <c:idx val="0"/>
          <c:order val="0"/>
          <c:tx>
            <c:v>Fuseau inf</c:v>
          </c:tx>
          <c:spPr>
            <a:ln w="25400" cap="rnd">
              <a:solidFill>
                <a:schemeClr val="bg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'Fuseau cible BAP'!$B$7:$B$17</c:f>
              <c:numCache>
                <c:formatCode>0.00</c:formatCode>
                <c:ptCount val="11"/>
                <c:pt idx="0">
                  <c:v>0.126</c:v>
                </c:pt>
                <c:pt idx="1">
                  <c:v>0.249</c:v>
                </c:pt>
                <c:pt idx="2">
                  <c:v>0.496</c:v>
                </c:pt>
                <c:pt idx="3">
                  <c:v>1</c:v>
                </c:pt>
                <c:pt idx="4">
                  <c:v>1.97</c:v>
                </c:pt>
                <c:pt idx="5">
                  <c:v>4.24</c:v>
                </c:pt>
                <c:pt idx="6">
                  <c:v>7.97</c:v>
                </c:pt>
                <c:pt idx="7">
                  <c:v>12.2</c:v>
                </c:pt>
                <c:pt idx="8">
                  <c:v>16.100000000000001</c:v>
                </c:pt>
                <c:pt idx="9">
                  <c:v>17.100000000000001</c:v>
                </c:pt>
                <c:pt idx="10">
                  <c:v>20.8</c:v>
                </c:pt>
              </c:numCache>
            </c:numRef>
          </c:xVal>
          <c:yVal>
            <c:numRef>
              <c:f>'Fuseau cible BAP'!$C$7:$C$17</c:f>
              <c:numCache>
                <c:formatCode>0.0</c:formatCode>
                <c:ptCount val="11"/>
                <c:pt idx="0">
                  <c:v>4.22</c:v>
                </c:pt>
                <c:pt idx="1">
                  <c:v>7.92</c:v>
                </c:pt>
                <c:pt idx="2">
                  <c:v>17.399999999999999</c:v>
                </c:pt>
                <c:pt idx="3">
                  <c:v>28.1</c:v>
                </c:pt>
                <c:pt idx="4">
                  <c:v>37.799999999999997</c:v>
                </c:pt>
                <c:pt idx="5">
                  <c:v>48.7</c:v>
                </c:pt>
                <c:pt idx="6">
                  <c:v>65.8</c:v>
                </c:pt>
                <c:pt idx="7">
                  <c:v>80</c:v>
                </c:pt>
                <c:pt idx="8">
                  <c:v>93.2</c:v>
                </c:pt>
                <c:pt idx="9">
                  <c:v>95.9</c:v>
                </c:pt>
                <c:pt idx="10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C85-4C48-A990-F0C32861D12E}"/>
            </c:ext>
          </c:extLst>
        </c:ser>
        <c:ser>
          <c:idx val="1"/>
          <c:order val="1"/>
          <c:tx>
            <c:v>Fuseau Sup</c:v>
          </c:tx>
          <c:spPr>
            <a:ln w="25400" cap="rnd">
              <a:solidFill>
                <a:schemeClr val="bg1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'Fuseau cible BAP'!$D$7:$D$18</c:f>
              <c:numCache>
                <c:formatCode>0.00</c:formatCode>
                <c:ptCount val="12"/>
                <c:pt idx="0">
                  <c:v>0.125</c:v>
                </c:pt>
                <c:pt idx="1">
                  <c:v>0.252</c:v>
                </c:pt>
                <c:pt idx="2">
                  <c:v>0.499</c:v>
                </c:pt>
                <c:pt idx="3">
                  <c:v>1</c:v>
                </c:pt>
                <c:pt idx="4">
                  <c:v>1.97</c:v>
                </c:pt>
                <c:pt idx="5">
                  <c:v>3.75</c:v>
                </c:pt>
                <c:pt idx="6">
                  <c:v>5.59</c:v>
                </c:pt>
                <c:pt idx="7">
                  <c:v>7.96</c:v>
                </c:pt>
                <c:pt idx="8">
                  <c:v>10.4</c:v>
                </c:pt>
                <c:pt idx="9">
                  <c:v>12.8</c:v>
                </c:pt>
                <c:pt idx="10">
                  <c:v>15</c:v>
                </c:pt>
                <c:pt idx="11">
                  <c:v>16.600000000000001</c:v>
                </c:pt>
              </c:numCache>
            </c:numRef>
          </c:xVal>
          <c:yVal>
            <c:numRef>
              <c:f>'Fuseau cible BAP'!$E$7:$E$18</c:f>
              <c:numCache>
                <c:formatCode>0.0</c:formatCode>
                <c:ptCount val="12"/>
                <c:pt idx="0">
                  <c:v>8.68</c:v>
                </c:pt>
                <c:pt idx="1">
                  <c:v>12.4</c:v>
                </c:pt>
                <c:pt idx="2">
                  <c:v>22.6</c:v>
                </c:pt>
                <c:pt idx="3">
                  <c:v>33.299999999999997</c:v>
                </c:pt>
                <c:pt idx="4">
                  <c:v>42.4</c:v>
                </c:pt>
                <c:pt idx="5">
                  <c:v>51.4</c:v>
                </c:pt>
                <c:pt idx="6">
                  <c:v>63.2</c:v>
                </c:pt>
                <c:pt idx="7">
                  <c:v>71.8</c:v>
                </c:pt>
                <c:pt idx="8">
                  <c:v>80.3</c:v>
                </c:pt>
                <c:pt idx="9">
                  <c:v>90.6</c:v>
                </c:pt>
                <c:pt idx="10">
                  <c:v>98.4</c:v>
                </c:pt>
                <c:pt idx="11">
                  <c:v>100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C85-4C48-A990-F0C32861D12E}"/>
            </c:ext>
          </c:extLst>
        </c:ser>
        <c:ser>
          <c:idx val="2"/>
          <c:order val="2"/>
          <c:tx>
            <c:v>Mix-desigsn SCC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'Fuseau cible BAP'!$C$23:$C$39</c:f>
              <c:numCache>
                <c:formatCode>General</c:formatCode>
                <c:ptCount val="17"/>
                <c:pt idx="0">
                  <c:v>0.05</c:v>
                </c:pt>
                <c:pt idx="1">
                  <c:v>6.3E-2</c:v>
                </c:pt>
                <c:pt idx="2">
                  <c:v>0.125</c:v>
                </c:pt>
                <c:pt idx="3">
                  <c:v>0.16</c:v>
                </c:pt>
                <c:pt idx="4">
                  <c:v>0.25</c:v>
                </c:pt>
                <c:pt idx="5">
                  <c:v>0.4</c:v>
                </c:pt>
                <c:pt idx="6">
                  <c:v>0.63</c:v>
                </c:pt>
                <c:pt idx="7">
                  <c:v>1</c:v>
                </c:pt>
                <c:pt idx="8">
                  <c:v>1.6</c:v>
                </c:pt>
                <c:pt idx="9">
                  <c:v>2.5</c:v>
                </c:pt>
                <c:pt idx="10">
                  <c:v>4</c:v>
                </c:pt>
                <c:pt idx="11">
                  <c:v>5</c:v>
                </c:pt>
                <c:pt idx="12">
                  <c:v>6.3</c:v>
                </c:pt>
                <c:pt idx="13">
                  <c:v>8</c:v>
                </c:pt>
                <c:pt idx="14">
                  <c:v>10</c:v>
                </c:pt>
                <c:pt idx="15">
                  <c:v>12.5</c:v>
                </c:pt>
                <c:pt idx="16">
                  <c:v>16</c:v>
                </c:pt>
              </c:numCache>
            </c:numRef>
          </c:xVal>
          <c:yVal>
            <c:numRef>
              <c:f>'Fuseau cible BAP'!$G$23:$G$39</c:f>
              <c:numCache>
                <c:formatCode>General</c:formatCode>
                <c:ptCount val="17"/>
                <c:pt idx="0">
                  <c:v>2.33</c:v>
                </c:pt>
                <c:pt idx="1">
                  <c:v>2.33</c:v>
                </c:pt>
                <c:pt idx="2">
                  <c:v>3.7800000000000002</c:v>
                </c:pt>
                <c:pt idx="3">
                  <c:v>5.93</c:v>
                </c:pt>
                <c:pt idx="4">
                  <c:v>9.5299999999999994</c:v>
                </c:pt>
                <c:pt idx="5">
                  <c:v>14.33</c:v>
                </c:pt>
                <c:pt idx="6">
                  <c:v>19.43</c:v>
                </c:pt>
                <c:pt idx="7">
                  <c:v>24.98</c:v>
                </c:pt>
                <c:pt idx="8">
                  <c:v>31.33</c:v>
                </c:pt>
                <c:pt idx="9">
                  <c:v>39.380000000000003</c:v>
                </c:pt>
                <c:pt idx="10">
                  <c:v>50.54</c:v>
                </c:pt>
                <c:pt idx="11">
                  <c:v>57.09</c:v>
                </c:pt>
                <c:pt idx="12">
                  <c:v>64.010000000000005</c:v>
                </c:pt>
                <c:pt idx="13">
                  <c:v>75.14</c:v>
                </c:pt>
                <c:pt idx="14">
                  <c:v>86.53</c:v>
                </c:pt>
                <c:pt idx="15">
                  <c:v>97.99</c:v>
                </c:pt>
                <c:pt idx="16">
                  <c:v>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7C7-4AF2-ADD2-0FF59A4D2A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6657424"/>
        <c:axId val="1427647504"/>
        <c:extLst/>
      </c:scatterChart>
      <c:valAx>
        <c:axId val="1426657424"/>
        <c:scaling>
          <c:logBase val="10"/>
          <c:orientation val="minMax"/>
          <c:max val="100"/>
          <c:min val="0.01"/>
        </c:scaling>
        <c:delete val="0"/>
        <c:axPos val="b"/>
        <c:minorGridlines>
          <c:spPr>
            <a:ln w="1587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 sz="2400"/>
                  <a:t>Diamètre [mm]</a:t>
                </a:r>
              </a:p>
            </c:rich>
          </c:tx>
          <c:layout>
            <c:manualLayout>
              <c:xMode val="edge"/>
              <c:yMode val="edge"/>
              <c:x val="0.396648871623691"/>
              <c:y val="0.905128496364855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0"/>
        <c:majorTickMark val="none"/>
        <c:minorTickMark val="none"/>
        <c:tickLblPos val="nextTo"/>
        <c:spPr>
          <a:noFill/>
          <a:ln w="38100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7647504"/>
        <c:crosses val="autoZero"/>
        <c:crossBetween val="midCat"/>
      </c:valAx>
      <c:valAx>
        <c:axId val="1427647504"/>
        <c:scaling>
          <c:orientation val="minMax"/>
          <c:max val="100"/>
        </c:scaling>
        <c:delete val="0"/>
        <c:axPos val="l"/>
        <c:majorGridlines>
          <c:spPr>
            <a:ln w="25400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 sz="2400"/>
                  <a:t>Tamisant [%]</a:t>
                </a:r>
              </a:p>
            </c:rich>
          </c:tx>
          <c:layout>
            <c:manualLayout>
              <c:xMode val="edge"/>
              <c:yMode val="edge"/>
              <c:x val="3.1219251212505399E-2"/>
              <c:y val="0.400533734452784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38100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26657424"/>
        <c:crossesAt val="0.01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1187747843356242"/>
          <c:y val="0.23240454351239925"/>
          <c:w val="0.15088015309508121"/>
          <c:h val="0.12483384548020611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.emf"/><Relationship Id="rId1" Type="http://schemas.openxmlformats.org/officeDocument/2006/relationships/chart" Target="../charts/chart1.xml"/><Relationship Id="rId6" Type="http://schemas.openxmlformats.org/officeDocument/2006/relationships/image" Target="../media/image5.emf"/><Relationship Id="rId5" Type="http://schemas.openxmlformats.org/officeDocument/2006/relationships/image" Target="../media/image4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426243</xdr:colOff>
      <xdr:row>2</xdr:row>
      <xdr:rowOff>150017</xdr:rowOff>
    </xdr:from>
    <xdr:to>
      <xdr:col>29</xdr:col>
      <xdr:colOff>238124</xdr:colOff>
      <xdr:row>51</xdr:row>
      <xdr:rowOff>23813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590550</xdr:colOff>
      <xdr:row>102</xdr:row>
      <xdr:rowOff>159849</xdr:rowOff>
    </xdr:from>
    <xdr:to>
      <xdr:col>5</xdr:col>
      <xdr:colOff>428625</xdr:colOff>
      <xdr:row>121</xdr:row>
      <xdr:rowOff>70940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2647124"/>
          <a:ext cx="3790950" cy="33496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276226</xdr:colOff>
      <xdr:row>0</xdr:row>
      <xdr:rowOff>152400</xdr:rowOff>
    </xdr:from>
    <xdr:to>
      <xdr:col>10</xdr:col>
      <xdr:colOff>219076</xdr:colOff>
      <xdr:row>18</xdr:row>
      <xdr:rowOff>153157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6" y="152400"/>
          <a:ext cx="3752850" cy="34297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304800</xdr:colOff>
      <xdr:row>121</xdr:row>
      <xdr:rowOff>142874</xdr:rowOff>
    </xdr:from>
    <xdr:to>
      <xdr:col>6</xdr:col>
      <xdr:colOff>584753</xdr:colOff>
      <xdr:row>131</xdr:row>
      <xdr:rowOff>152399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906874"/>
          <a:ext cx="4851953" cy="1914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352426</xdr:colOff>
      <xdr:row>132</xdr:row>
      <xdr:rowOff>133350</xdr:rowOff>
    </xdr:from>
    <xdr:to>
      <xdr:col>6</xdr:col>
      <xdr:colOff>651277</xdr:colOff>
      <xdr:row>143</xdr:row>
      <xdr:rowOff>104775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6" y="18992850"/>
          <a:ext cx="4870851" cy="2066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314325</xdr:colOff>
      <xdr:row>144</xdr:row>
      <xdr:rowOff>57150</xdr:rowOff>
    </xdr:from>
    <xdr:to>
      <xdr:col>6</xdr:col>
      <xdr:colOff>649436</xdr:colOff>
      <xdr:row>160</xdr:row>
      <xdr:rowOff>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21202650"/>
          <a:ext cx="4907111" cy="2990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226220</xdr:colOff>
      <xdr:row>48</xdr:row>
      <xdr:rowOff>11907</xdr:rowOff>
    </xdr:from>
    <xdr:ext cx="10775156" cy="171450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CD4FCB9-405D-49AD-B5FD-78CCF70A0B93}"/>
            </a:ext>
          </a:extLst>
        </xdr:cNvPr>
        <xdr:cNvSpPr txBox="1"/>
      </xdr:nvSpPr>
      <xdr:spPr>
        <a:xfrm>
          <a:off x="1750220" y="9155907"/>
          <a:ext cx="10775156" cy="17145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400"/>
            <a:t>Comments:</a:t>
          </a:r>
        </a:p>
        <a:p>
          <a:r>
            <a:rPr lang="fr-FR" sz="1400"/>
            <a:t>- It is impossible to find a single mix of the 3 aggregates  that fits completely inside the target zone for SCC.</a:t>
          </a:r>
        </a:p>
        <a:p>
          <a:r>
            <a:rPr lang="fr-FR" sz="1400"/>
            <a:t>- The combination 50/15/35 is a good compromize without adding too much sand. </a:t>
          </a:r>
        </a:p>
        <a:p>
          <a:r>
            <a:rPr lang="fr-FR" sz="1400"/>
            <a:t>- 50/20/30 would alos be acceptable.</a:t>
          </a:r>
        </a:p>
        <a:p>
          <a:r>
            <a:rPr lang="fr-FR" sz="1400"/>
            <a:t>- A combination with 56/14/30 fits well in the first part of the target sieve curve, less between 8 and 16 mm.</a:t>
          </a:r>
        </a:p>
        <a:p>
          <a:r>
            <a:rPr lang="fr-FR" sz="1400"/>
            <a:t>-</a:t>
          </a:r>
          <a:r>
            <a:rPr lang="fr-FR" sz="1400" baseline="0"/>
            <a:t> It is better to use a combination with less sand as lots of fines will be added to the mix (Cemnent + mineral additions) that will add to the fines from the sand </a:t>
          </a:r>
          <a:r>
            <a:rPr lang="fr-FR" sz="1400"/>
            <a:t>  </a:t>
          </a:r>
        </a:p>
      </xdr:txBody>
    </xdr:sp>
    <xdr:clientData/>
  </xdr:one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0.30436</cdr:x>
      <cdr:y>0.08474</cdr:y>
    </cdr:from>
    <cdr:to>
      <cdr:x>0.6921</cdr:x>
      <cdr:y>0.81769</cdr:y>
    </cdr:to>
    <cdr:sp macro="" textlink="">
      <cdr:nvSpPr>
        <cdr:cNvPr id="2" name="Forme libre 1"/>
        <cdr:cNvSpPr/>
      </cdr:nvSpPr>
      <cdr:spPr>
        <a:xfrm xmlns:a="http://schemas.openxmlformats.org/drawingml/2006/main">
          <a:off x="4153584" y="780357"/>
          <a:ext cx="5291466" cy="6749220"/>
        </a:xfrm>
        <a:custGeom xmlns:a="http://schemas.openxmlformats.org/drawingml/2006/main">
          <a:avLst/>
          <a:gdLst>
            <a:gd name="connsiteX0" fmla="*/ 4781550 w 5000625"/>
            <a:gd name="connsiteY0" fmla="*/ 0 h 7162800"/>
            <a:gd name="connsiteX1" fmla="*/ 4686300 w 5000625"/>
            <a:gd name="connsiteY1" fmla="*/ 104775 h 7162800"/>
            <a:gd name="connsiteX2" fmla="*/ 4352925 w 5000625"/>
            <a:gd name="connsiteY2" fmla="*/ 1381125 h 7162800"/>
            <a:gd name="connsiteX3" fmla="*/ 4143375 w 5000625"/>
            <a:gd name="connsiteY3" fmla="*/ 1914525 h 7162800"/>
            <a:gd name="connsiteX4" fmla="*/ 3914775 w 5000625"/>
            <a:gd name="connsiteY4" fmla="*/ 2400300 h 7162800"/>
            <a:gd name="connsiteX5" fmla="*/ 3695700 w 5000625"/>
            <a:gd name="connsiteY5" fmla="*/ 2781300 h 7162800"/>
            <a:gd name="connsiteX6" fmla="*/ 3571875 w 5000625"/>
            <a:gd name="connsiteY6" fmla="*/ 3152775 h 7162800"/>
            <a:gd name="connsiteX7" fmla="*/ 3381375 w 5000625"/>
            <a:gd name="connsiteY7" fmla="*/ 3552825 h 7162800"/>
            <a:gd name="connsiteX8" fmla="*/ 3162300 w 5000625"/>
            <a:gd name="connsiteY8" fmla="*/ 3810000 h 7162800"/>
            <a:gd name="connsiteX9" fmla="*/ 2686050 w 5000625"/>
            <a:gd name="connsiteY9" fmla="*/ 4286250 h 7162800"/>
            <a:gd name="connsiteX10" fmla="*/ 2143125 w 5000625"/>
            <a:gd name="connsiteY10" fmla="*/ 4838700 h 7162800"/>
            <a:gd name="connsiteX11" fmla="*/ 1676400 w 5000625"/>
            <a:gd name="connsiteY11" fmla="*/ 5419725 h 7162800"/>
            <a:gd name="connsiteX12" fmla="*/ 1228725 w 5000625"/>
            <a:gd name="connsiteY12" fmla="*/ 5962650 h 7162800"/>
            <a:gd name="connsiteX13" fmla="*/ 742950 w 5000625"/>
            <a:gd name="connsiteY13" fmla="*/ 6515100 h 7162800"/>
            <a:gd name="connsiteX14" fmla="*/ 457200 w 5000625"/>
            <a:gd name="connsiteY14" fmla="*/ 6696075 h 7162800"/>
            <a:gd name="connsiteX15" fmla="*/ 0 w 5000625"/>
            <a:gd name="connsiteY15" fmla="*/ 6819900 h 7162800"/>
            <a:gd name="connsiteX16" fmla="*/ 9525 w 5000625"/>
            <a:gd name="connsiteY16" fmla="*/ 7162800 h 7162800"/>
            <a:gd name="connsiteX17" fmla="*/ 685800 w 5000625"/>
            <a:gd name="connsiteY17" fmla="*/ 6905625 h 7162800"/>
            <a:gd name="connsiteX18" fmla="*/ 1009650 w 5000625"/>
            <a:gd name="connsiteY18" fmla="*/ 6581775 h 7162800"/>
            <a:gd name="connsiteX19" fmla="*/ 1552575 w 5000625"/>
            <a:gd name="connsiteY19" fmla="*/ 5943600 h 7162800"/>
            <a:gd name="connsiteX20" fmla="*/ 2038350 w 5000625"/>
            <a:gd name="connsiteY20" fmla="*/ 5334000 h 7162800"/>
            <a:gd name="connsiteX21" fmla="*/ 2590800 w 5000625"/>
            <a:gd name="connsiteY21" fmla="*/ 4810125 h 7162800"/>
            <a:gd name="connsiteX22" fmla="*/ 3076575 w 5000625"/>
            <a:gd name="connsiteY22" fmla="*/ 4267200 h 7162800"/>
            <a:gd name="connsiteX23" fmla="*/ 3390900 w 5000625"/>
            <a:gd name="connsiteY23" fmla="*/ 3924300 h 7162800"/>
            <a:gd name="connsiteX24" fmla="*/ 3676650 w 5000625"/>
            <a:gd name="connsiteY24" fmla="*/ 3419475 h 7162800"/>
            <a:gd name="connsiteX25" fmla="*/ 4038600 w 5000625"/>
            <a:gd name="connsiteY25" fmla="*/ 2647950 h 7162800"/>
            <a:gd name="connsiteX26" fmla="*/ 4257675 w 5000625"/>
            <a:gd name="connsiteY26" fmla="*/ 2085975 h 7162800"/>
            <a:gd name="connsiteX27" fmla="*/ 4467225 w 5000625"/>
            <a:gd name="connsiteY27" fmla="*/ 1533525 h 7162800"/>
            <a:gd name="connsiteX28" fmla="*/ 4629150 w 5000625"/>
            <a:gd name="connsiteY28" fmla="*/ 981075 h 7162800"/>
            <a:gd name="connsiteX29" fmla="*/ 4724400 w 5000625"/>
            <a:gd name="connsiteY29" fmla="*/ 666750 h 7162800"/>
            <a:gd name="connsiteX30" fmla="*/ 4810125 w 5000625"/>
            <a:gd name="connsiteY30" fmla="*/ 285750 h 7162800"/>
            <a:gd name="connsiteX31" fmla="*/ 5000625 w 5000625"/>
            <a:gd name="connsiteY31" fmla="*/ 9525 h 7162800"/>
            <a:gd name="connsiteX32" fmla="*/ 4781550 w 5000625"/>
            <a:gd name="connsiteY32" fmla="*/ 0 h 7162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</a:cxnLst>
          <a:rect l="l" t="t" r="r" b="b"/>
          <a:pathLst>
            <a:path w="5000625" h="7162800">
              <a:moveTo>
                <a:pt x="4781550" y="0"/>
              </a:moveTo>
              <a:lnTo>
                <a:pt x="4686300" y="104775"/>
              </a:lnTo>
              <a:lnTo>
                <a:pt x="4352925" y="1381125"/>
              </a:lnTo>
              <a:lnTo>
                <a:pt x="4143375" y="1914525"/>
              </a:lnTo>
              <a:lnTo>
                <a:pt x="3914775" y="2400300"/>
              </a:lnTo>
              <a:lnTo>
                <a:pt x="3695700" y="2781300"/>
              </a:lnTo>
              <a:lnTo>
                <a:pt x="3571875" y="3152775"/>
              </a:lnTo>
              <a:lnTo>
                <a:pt x="3381375" y="3552825"/>
              </a:lnTo>
              <a:lnTo>
                <a:pt x="3162300" y="3810000"/>
              </a:lnTo>
              <a:lnTo>
                <a:pt x="2686050" y="4286250"/>
              </a:lnTo>
              <a:lnTo>
                <a:pt x="2143125" y="4838700"/>
              </a:lnTo>
              <a:lnTo>
                <a:pt x="1676400" y="5419725"/>
              </a:lnTo>
              <a:lnTo>
                <a:pt x="1228725" y="5962650"/>
              </a:lnTo>
              <a:lnTo>
                <a:pt x="742950" y="6515100"/>
              </a:lnTo>
              <a:lnTo>
                <a:pt x="457200" y="6696075"/>
              </a:lnTo>
              <a:lnTo>
                <a:pt x="0" y="6819900"/>
              </a:lnTo>
              <a:lnTo>
                <a:pt x="9525" y="7162800"/>
              </a:lnTo>
              <a:lnTo>
                <a:pt x="685800" y="6905625"/>
              </a:lnTo>
              <a:lnTo>
                <a:pt x="1009650" y="6581775"/>
              </a:lnTo>
              <a:lnTo>
                <a:pt x="1552575" y="5943600"/>
              </a:lnTo>
              <a:lnTo>
                <a:pt x="2038350" y="5334000"/>
              </a:lnTo>
              <a:lnTo>
                <a:pt x="2590800" y="4810125"/>
              </a:lnTo>
              <a:lnTo>
                <a:pt x="3076575" y="4267200"/>
              </a:lnTo>
              <a:lnTo>
                <a:pt x="3390900" y="3924300"/>
              </a:lnTo>
              <a:lnTo>
                <a:pt x="3676650" y="3419475"/>
              </a:lnTo>
              <a:lnTo>
                <a:pt x="4038600" y="2647950"/>
              </a:lnTo>
              <a:lnTo>
                <a:pt x="4257675" y="2085975"/>
              </a:lnTo>
              <a:lnTo>
                <a:pt x="4467225" y="1533525"/>
              </a:lnTo>
              <a:lnTo>
                <a:pt x="4629150" y="981075"/>
              </a:lnTo>
              <a:lnTo>
                <a:pt x="4724400" y="666750"/>
              </a:lnTo>
              <a:lnTo>
                <a:pt x="4810125" y="285750"/>
              </a:lnTo>
              <a:lnTo>
                <a:pt x="5000625" y="9525"/>
              </a:lnTo>
              <a:lnTo>
                <a:pt x="4781550" y="0"/>
              </a:lnTo>
              <a:close/>
            </a:path>
          </a:pathLst>
        </a:custGeom>
        <a:solidFill xmlns:a="http://schemas.openxmlformats.org/drawingml/2006/main">
          <a:schemeClr val="accent1">
            <a:alpha val="30000"/>
          </a:schemeClr>
        </a:solidFill>
        <a:ln xmlns:a="http://schemas.openxmlformats.org/drawingml/2006/main">
          <a:noFill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2:AE169"/>
  <sheetViews>
    <sheetView tabSelected="1" zoomScale="80" zoomScaleNormal="80" workbookViewId="0">
      <selection activeCell="E44" sqref="E44"/>
    </sheetView>
  </sheetViews>
  <sheetFormatPr baseColWidth="10" defaultColWidth="11.42578125" defaultRowHeight="15" x14ac:dyDescent="0.25"/>
  <cols>
    <col min="11" max="11" width="11.42578125" customWidth="1"/>
    <col min="12" max="12" width="5.140625" customWidth="1"/>
    <col min="18" max="18" width="12.7109375" customWidth="1"/>
    <col min="20" max="20" width="5.140625" customWidth="1"/>
    <col min="21" max="21" width="13" customWidth="1"/>
  </cols>
  <sheetData>
    <row r="2" spans="2:5" x14ac:dyDescent="0.25">
      <c r="B2" s="62" t="s">
        <v>0</v>
      </c>
      <c r="C2" s="64"/>
      <c r="D2" s="64"/>
      <c r="E2" s="63"/>
    </row>
    <row r="3" spans="2:5" x14ac:dyDescent="0.25">
      <c r="B3" s="8"/>
      <c r="C3" s="12"/>
      <c r="D3" s="12"/>
      <c r="E3" s="13"/>
    </row>
    <row r="4" spans="2:5" x14ac:dyDescent="0.25">
      <c r="B4" s="62" t="s">
        <v>1</v>
      </c>
      <c r="C4" s="63"/>
      <c r="D4" s="62" t="s">
        <v>2</v>
      </c>
      <c r="E4" s="63"/>
    </row>
    <row r="5" spans="2:5" x14ac:dyDescent="0.25">
      <c r="B5" s="8"/>
      <c r="C5" s="12"/>
      <c r="D5" s="12"/>
      <c r="E5" s="13"/>
    </row>
    <row r="6" spans="2:5" x14ac:dyDescent="0.25">
      <c r="B6" s="10" t="s">
        <v>3</v>
      </c>
      <c r="C6" s="9" t="s">
        <v>4</v>
      </c>
      <c r="D6" s="9" t="s">
        <v>3</v>
      </c>
      <c r="E6" s="11" t="s">
        <v>4</v>
      </c>
    </row>
    <row r="7" spans="2:5" x14ac:dyDescent="0.25">
      <c r="B7" s="15">
        <v>0.126</v>
      </c>
      <c r="C7" s="16">
        <v>4.22</v>
      </c>
      <c r="D7" s="17">
        <v>0.125</v>
      </c>
      <c r="E7" s="18">
        <v>8.68</v>
      </c>
    </row>
    <row r="8" spans="2:5" x14ac:dyDescent="0.25">
      <c r="B8" s="15">
        <v>0.249</v>
      </c>
      <c r="C8" s="16">
        <v>7.92</v>
      </c>
      <c r="D8" s="17">
        <v>0.252</v>
      </c>
      <c r="E8" s="18">
        <v>12.4</v>
      </c>
    </row>
    <row r="9" spans="2:5" x14ac:dyDescent="0.25">
      <c r="B9" s="15">
        <v>0.496</v>
      </c>
      <c r="C9" s="16">
        <v>17.399999999999999</v>
      </c>
      <c r="D9" s="17">
        <v>0.499</v>
      </c>
      <c r="E9" s="18">
        <v>22.6</v>
      </c>
    </row>
    <row r="10" spans="2:5" x14ac:dyDescent="0.25">
      <c r="B10" s="15">
        <v>1</v>
      </c>
      <c r="C10" s="16">
        <v>28.1</v>
      </c>
      <c r="D10" s="17">
        <v>1</v>
      </c>
      <c r="E10" s="18">
        <v>33.299999999999997</v>
      </c>
    </row>
    <row r="11" spans="2:5" x14ac:dyDescent="0.25">
      <c r="B11" s="15">
        <v>1.97</v>
      </c>
      <c r="C11" s="16">
        <v>37.799999999999997</v>
      </c>
      <c r="D11" s="17">
        <v>1.97</v>
      </c>
      <c r="E11" s="18">
        <v>42.4</v>
      </c>
    </row>
    <row r="12" spans="2:5" x14ac:dyDescent="0.25">
      <c r="B12" s="15">
        <v>4.24</v>
      </c>
      <c r="C12" s="16">
        <v>48.7</v>
      </c>
      <c r="D12" s="17">
        <v>3.75</v>
      </c>
      <c r="E12" s="18">
        <v>51.4</v>
      </c>
    </row>
    <row r="13" spans="2:5" x14ac:dyDescent="0.25">
      <c r="B13" s="15">
        <v>7.97</v>
      </c>
      <c r="C13" s="16">
        <v>65.8</v>
      </c>
      <c r="D13" s="17">
        <v>5.59</v>
      </c>
      <c r="E13" s="18">
        <v>63.2</v>
      </c>
    </row>
    <row r="14" spans="2:5" x14ac:dyDescent="0.25">
      <c r="B14" s="15">
        <v>12.2</v>
      </c>
      <c r="C14" s="16">
        <v>80</v>
      </c>
      <c r="D14" s="17">
        <v>7.96</v>
      </c>
      <c r="E14" s="18">
        <v>71.8</v>
      </c>
    </row>
    <row r="15" spans="2:5" x14ac:dyDescent="0.25">
      <c r="B15" s="15">
        <v>16.100000000000001</v>
      </c>
      <c r="C15" s="16">
        <v>93.2</v>
      </c>
      <c r="D15" s="17">
        <v>10.4</v>
      </c>
      <c r="E15" s="18">
        <v>80.3</v>
      </c>
    </row>
    <row r="16" spans="2:5" x14ac:dyDescent="0.25">
      <c r="B16" s="15">
        <v>17.100000000000001</v>
      </c>
      <c r="C16" s="16">
        <v>95.9</v>
      </c>
      <c r="D16" s="17">
        <v>12.8</v>
      </c>
      <c r="E16" s="18">
        <v>90.6</v>
      </c>
    </row>
    <row r="17" spans="2:8" x14ac:dyDescent="0.25">
      <c r="B17" s="15">
        <v>20.8</v>
      </c>
      <c r="C17" s="16">
        <v>100</v>
      </c>
      <c r="D17" s="17">
        <v>15</v>
      </c>
      <c r="E17" s="18">
        <v>98.4</v>
      </c>
    </row>
    <row r="18" spans="2:8" x14ac:dyDescent="0.25">
      <c r="B18" s="14"/>
      <c r="C18" s="19"/>
      <c r="D18" s="20">
        <v>16.600000000000001</v>
      </c>
      <c r="E18" s="21">
        <v>100</v>
      </c>
    </row>
    <row r="20" spans="2:8" x14ac:dyDescent="0.25">
      <c r="B20" s="65"/>
      <c r="C20" s="65"/>
      <c r="D20" s="65"/>
      <c r="E20" s="49"/>
      <c r="F20" s="49"/>
    </row>
    <row r="21" spans="2:8" x14ac:dyDescent="0.25">
      <c r="B21" s="49"/>
      <c r="C21" s="32"/>
      <c r="D21" s="33" t="s">
        <v>47</v>
      </c>
      <c r="E21" s="33" t="s">
        <v>5</v>
      </c>
      <c r="F21" s="33" t="s">
        <v>6</v>
      </c>
      <c r="G21" s="60" t="s">
        <v>46</v>
      </c>
      <c r="H21" s="52"/>
    </row>
    <row r="22" spans="2:8" x14ac:dyDescent="0.25">
      <c r="B22" s="51"/>
      <c r="C22" s="24" t="s">
        <v>3</v>
      </c>
      <c r="D22" s="12"/>
      <c r="E22" s="12"/>
      <c r="F22" s="12"/>
      <c r="G22" s="11"/>
      <c r="H22" s="57"/>
    </row>
    <row r="23" spans="2:8" x14ac:dyDescent="0.25">
      <c r="B23" s="58"/>
      <c r="C23" s="25">
        <v>0.05</v>
      </c>
      <c r="D23" s="22">
        <v>2.2999999999999998</v>
      </c>
      <c r="E23" s="22">
        <v>0.8</v>
      </c>
      <c r="F23" s="22">
        <v>3.4</v>
      </c>
      <c r="G23" s="61">
        <f t="shared" ref="G23:G39" si="0">$D$44*D23/100+$E$44*E23/100+$F$44*F23/100</f>
        <v>2.33</v>
      </c>
      <c r="H23" s="49"/>
    </row>
    <row r="24" spans="2:8" x14ac:dyDescent="0.25">
      <c r="B24" s="58"/>
      <c r="C24" s="25">
        <v>6.3E-2</v>
      </c>
      <c r="D24" s="22">
        <v>2.2999999999999998</v>
      </c>
      <c r="E24" s="22">
        <v>0.8</v>
      </c>
      <c r="F24" s="22">
        <v>3.4</v>
      </c>
      <c r="G24" s="61">
        <f t="shared" si="0"/>
        <v>2.33</v>
      </c>
      <c r="H24" s="49"/>
    </row>
    <row r="25" spans="2:8" x14ac:dyDescent="0.25">
      <c r="B25" s="58"/>
      <c r="C25" s="25">
        <v>0.125</v>
      </c>
      <c r="D25" s="22">
        <v>5.2</v>
      </c>
      <c r="E25" s="22">
        <v>0.8</v>
      </c>
      <c r="F25" s="22">
        <v>3.4</v>
      </c>
      <c r="G25" s="61">
        <f t="shared" si="0"/>
        <v>3.7800000000000002</v>
      </c>
      <c r="H25" s="49"/>
    </row>
    <row r="26" spans="2:8" x14ac:dyDescent="0.25">
      <c r="B26" s="58"/>
      <c r="C26" s="25">
        <v>0.16</v>
      </c>
      <c r="D26" s="22">
        <v>9.5</v>
      </c>
      <c r="E26" s="22">
        <v>0.8</v>
      </c>
      <c r="F26" s="22">
        <v>3.4</v>
      </c>
      <c r="G26" s="61">
        <f t="shared" si="0"/>
        <v>5.93</v>
      </c>
      <c r="H26" s="49"/>
    </row>
    <row r="27" spans="2:8" x14ac:dyDescent="0.25">
      <c r="B27" s="58"/>
      <c r="C27" s="25">
        <v>0.25</v>
      </c>
      <c r="D27" s="22">
        <v>16.7</v>
      </c>
      <c r="E27" s="22">
        <v>0.8</v>
      </c>
      <c r="F27" s="22">
        <v>3.4</v>
      </c>
      <c r="G27" s="61">
        <f t="shared" si="0"/>
        <v>9.5299999999999994</v>
      </c>
      <c r="H27" s="49"/>
    </row>
    <row r="28" spans="2:8" x14ac:dyDescent="0.25">
      <c r="B28" s="58"/>
      <c r="C28" s="25">
        <v>0.4</v>
      </c>
      <c r="D28" s="22">
        <v>26.3</v>
      </c>
      <c r="E28" s="22">
        <v>0.8</v>
      </c>
      <c r="F28" s="22">
        <v>3.4</v>
      </c>
      <c r="G28" s="61">
        <f t="shared" si="0"/>
        <v>14.33</v>
      </c>
      <c r="H28" s="49"/>
    </row>
    <row r="29" spans="2:8" x14ac:dyDescent="0.25">
      <c r="B29" s="58"/>
      <c r="C29" s="25">
        <v>0.63</v>
      </c>
      <c r="D29" s="22">
        <v>36.5</v>
      </c>
      <c r="E29" s="22">
        <v>0.8</v>
      </c>
      <c r="F29" s="22">
        <v>3.4</v>
      </c>
      <c r="G29" s="61">
        <f t="shared" si="0"/>
        <v>19.43</v>
      </c>
      <c r="H29" s="49"/>
    </row>
    <row r="30" spans="2:8" x14ac:dyDescent="0.25">
      <c r="B30" s="58"/>
      <c r="C30" s="25">
        <v>1</v>
      </c>
      <c r="D30" s="22">
        <v>47.6</v>
      </c>
      <c r="E30" s="22">
        <v>0.8</v>
      </c>
      <c r="F30" s="22">
        <v>3.4</v>
      </c>
      <c r="G30" s="61">
        <f t="shared" si="0"/>
        <v>24.98</v>
      </c>
      <c r="H30" s="49"/>
    </row>
    <row r="31" spans="2:8" x14ac:dyDescent="0.25">
      <c r="B31" s="58"/>
      <c r="C31" s="25">
        <v>1.6</v>
      </c>
      <c r="D31" s="22">
        <v>60.3</v>
      </c>
      <c r="E31" s="22">
        <v>0.8</v>
      </c>
      <c r="F31" s="22">
        <v>3.4</v>
      </c>
      <c r="G31" s="61">
        <f t="shared" si="0"/>
        <v>31.33</v>
      </c>
      <c r="H31" s="49"/>
    </row>
    <row r="32" spans="2:8" x14ac:dyDescent="0.25">
      <c r="B32" s="58"/>
      <c r="C32" s="25">
        <v>2.5</v>
      </c>
      <c r="D32" s="22">
        <v>76.2</v>
      </c>
      <c r="E32" s="22">
        <v>1.3</v>
      </c>
      <c r="F32" s="22">
        <v>3.4</v>
      </c>
      <c r="G32" s="61">
        <f t="shared" si="0"/>
        <v>39.380000000000003</v>
      </c>
      <c r="H32" s="49"/>
    </row>
    <row r="33" spans="2:14" x14ac:dyDescent="0.25">
      <c r="B33" s="58"/>
      <c r="C33" s="25">
        <v>4</v>
      </c>
      <c r="D33" s="22">
        <v>95.6</v>
      </c>
      <c r="E33" s="22">
        <v>8.6</v>
      </c>
      <c r="F33" s="22">
        <v>3.4</v>
      </c>
      <c r="G33" s="61">
        <f t="shared" si="0"/>
        <v>50.54</v>
      </c>
      <c r="H33" s="49"/>
    </row>
    <row r="34" spans="2:14" x14ac:dyDescent="0.25">
      <c r="B34" s="58"/>
      <c r="C34" s="25">
        <v>5</v>
      </c>
      <c r="D34" s="22">
        <v>99.7</v>
      </c>
      <c r="E34" s="22">
        <v>31.1</v>
      </c>
      <c r="F34" s="22">
        <v>3.4</v>
      </c>
      <c r="G34" s="61">
        <f t="shared" si="0"/>
        <v>57.09</v>
      </c>
      <c r="H34" s="49"/>
    </row>
    <row r="35" spans="2:14" x14ac:dyDescent="0.25">
      <c r="B35" s="58"/>
      <c r="C35" s="25">
        <v>6.3</v>
      </c>
      <c r="D35" s="22">
        <v>100</v>
      </c>
      <c r="E35" s="22">
        <v>63.6</v>
      </c>
      <c r="F35" s="22">
        <v>4.3</v>
      </c>
      <c r="G35" s="61">
        <f t="shared" si="0"/>
        <v>64.010000000000005</v>
      </c>
      <c r="H35" s="49"/>
    </row>
    <row r="36" spans="2:14" x14ac:dyDescent="0.25">
      <c r="B36" s="58"/>
      <c r="C36" s="25">
        <v>8</v>
      </c>
      <c r="D36" s="22">
        <v>100</v>
      </c>
      <c r="E36" s="22">
        <v>96.3</v>
      </c>
      <c r="F36" s="22">
        <v>19.600000000000001</v>
      </c>
      <c r="G36" s="61">
        <f t="shared" si="0"/>
        <v>75.14</v>
      </c>
      <c r="H36" s="49"/>
    </row>
    <row r="37" spans="2:14" x14ac:dyDescent="0.25">
      <c r="B37" s="58"/>
      <c r="C37" s="25">
        <v>10</v>
      </c>
      <c r="D37" s="22">
        <v>100</v>
      </c>
      <c r="E37" s="22">
        <v>100</v>
      </c>
      <c r="F37" s="22">
        <v>55.1</v>
      </c>
      <c r="G37" s="61">
        <f t="shared" si="0"/>
        <v>86.53</v>
      </c>
      <c r="H37" s="49"/>
      <c r="M37" s="6"/>
    </row>
    <row r="38" spans="2:14" x14ac:dyDescent="0.25">
      <c r="B38" s="58"/>
      <c r="C38" s="25">
        <v>12.5</v>
      </c>
      <c r="D38" s="22">
        <v>100</v>
      </c>
      <c r="E38" s="22">
        <v>100</v>
      </c>
      <c r="F38" s="22">
        <v>93.3</v>
      </c>
      <c r="G38" s="61">
        <f t="shared" si="0"/>
        <v>97.99</v>
      </c>
      <c r="H38" s="49"/>
      <c r="J38" s="49"/>
      <c r="K38" s="49"/>
      <c r="L38" s="49"/>
      <c r="M38" s="50"/>
      <c r="N38" s="12"/>
    </row>
    <row r="39" spans="2:14" x14ac:dyDescent="0.25">
      <c r="B39" s="58"/>
      <c r="C39" s="25">
        <v>16</v>
      </c>
      <c r="D39" s="22">
        <v>100</v>
      </c>
      <c r="E39" s="22">
        <v>100</v>
      </c>
      <c r="F39" s="22">
        <v>100</v>
      </c>
      <c r="G39" s="61">
        <f t="shared" si="0"/>
        <v>100</v>
      </c>
      <c r="H39" s="49"/>
      <c r="J39" s="49"/>
      <c r="K39" s="49"/>
      <c r="L39" s="49"/>
      <c r="M39" s="51"/>
      <c r="N39" s="12"/>
    </row>
    <row r="40" spans="2:14" x14ac:dyDescent="0.25">
      <c r="C40" s="25">
        <v>20</v>
      </c>
      <c r="D40" s="22"/>
      <c r="E40" s="22"/>
      <c r="F40" s="22"/>
      <c r="G40" s="47"/>
      <c r="H40" s="49"/>
      <c r="J40" s="49"/>
      <c r="K40" s="49"/>
      <c r="L40" s="49"/>
      <c r="M40" s="50"/>
      <c r="N40" s="12"/>
    </row>
    <row r="41" spans="2:14" x14ac:dyDescent="0.25">
      <c r="B41" s="12"/>
      <c r="C41" s="25">
        <v>25</v>
      </c>
      <c r="D41" s="22"/>
      <c r="E41" s="22"/>
      <c r="F41" s="22"/>
      <c r="G41" s="47"/>
      <c r="H41" s="49"/>
      <c r="J41" s="51"/>
      <c r="K41" s="51"/>
      <c r="L41" s="49"/>
      <c r="M41" s="51"/>
      <c r="N41" s="12"/>
    </row>
    <row r="42" spans="2:14" x14ac:dyDescent="0.25">
      <c r="C42" s="26">
        <v>31.5</v>
      </c>
      <c r="D42" s="23"/>
      <c r="E42" s="23"/>
      <c r="F42" s="23"/>
      <c r="G42" s="48"/>
      <c r="H42" s="49"/>
      <c r="J42" s="52"/>
      <c r="K42" s="52"/>
      <c r="L42" s="49"/>
      <c r="M42" s="49"/>
      <c r="N42" s="12"/>
    </row>
    <row r="43" spans="2:14" x14ac:dyDescent="0.25">
      <c r="J43" s="49"/>
      <c r="K43" s="49"/>
      <c r="L43" s="49"/>
      <c r="M43" s="49"/>
      <c r="N43" s="12"/>
    </row>
    <row r="44" spans="2:14" x14ac:dyDescent="0.25">
      <c r="C44" s="46" t="s">
        <v>7</v>
      </c>
      <c r="D44" s="1">
        <v>50</v>
      </c>
      <c r="E44" s="1">
        <v>20</v>
      </c>
      <c r="F44" s="1">
        <v>30</v>
      </c>
      <c r="G44" s="55" t="s">
        <v>45</v>
      </c>
      <c r="H44" s="56">
        <f>SUM(D44:G44)</f>
        <v>100</v>
      </c>
      <c r="J44" s="53"/>
      <c r="K44" s="49"/>
      <c r="L44" s="49"/>
      <c r="M44" s="54"/>
      <c r="N44" s="12"/>
    </row>
    <row r="45" spans="2:14" x14ac:dyDescent="0.25">
      <c r="J45" s="53"/>
      <c r="K45" s="49"/>
      <c r="L45" s="49"/>
      <c r="M45" s="54"/>
      <c r="N45" s="12"/>
    </row>
    <row r="46" spans="2:14" x14ac:dyDescent="0.25">
      <c r="J46" s="53"/>
      <c r="K46" s="49"/>
      <c r="L46" s="49"/>
      <c r="M46" s="54"/>
      <c r="N46" s="12"/>
    </row>
    <row r="47" spans="2:14" x14ac:dyDescent="0.25">
      <c r="J47" s="53"/>
      <c r="K47" s="49"/>
      <c r="L47" s="49"/>
      <c r="M47" s="54"/>
      <c r="N47" s="12"/>
    </row>
    <row r="48" spans="2:14" x14ac:dyDescent="0.25">
      <c r="J48" s="53"/>
      <c r="K48" s="49"/>
      <c r="L48" s="49"/>
      <c r="M48" s="54"/>
      <c r="N48" s="12"/>
    </row>
    <row r="49" spans="10:14" x14ac:dyDescent="0.25">
      <c r="J49" s="53"/>
      <c r="K49" s="49"/>
      <c r="L49" s="49"/>
      <c r="M49" s="54"/>
      <c r="N49" s="12"/>
    </row>
    <row r="50" spans="10:14" x14ac:dyDescent="0.25">
      <c r="J50" s="53"/>
      <c r="K50" s="49"/>
      <c r="L50" s="49"/>
      <c r="M50" s="54"/>
      <c r="N50" s="12"/>
    </row>
    <row r="51" spans="10:14" x14ac:dyDescent="0.25">
      <c r="J51" s="53"/>
      <c r="K51" s="49"/>
      <c r="L51" s="49"/>
      <c r="M51" s="54"/>
      <c r="N51" s="12"/>
    </row>
    <row r="52" spans="10:14" x14ac:dyDescent="0.25">
      <c r="J52" s="53"/>
      <c r="K52" s="49"/>
      <c r="L52" s="49"/>
      <c r="M52" s="54"/>
      <c r="N52" s="12"/>
    </row>
    <row r="53" spans="10:14" x14ac:dyDescent="0.25">
      <c r="J53" s="53"/>
      <c r="K53" s="49"/>
      <c r="L53" s="49"/>
      <c r="M53" s="54"/>
      <c r="N53" s="12"/>
    </row>
    <row r="54" spans="10:14" x14ac:dyDescent="0.25">
      <c r="J54" s="53"/>
      <c r="K54" s="49"/>
      <c r="L54" s="49"/>
      <c r="M54" s="54"/>
      <c r="N54" s="12"/>
    </row>
    <row r="55" spans="10:14" x14ac:dyDescent="0.25">
      <c r="J55" s="53"/>
      <c r="K55" s="49"/>
      <c r="L55" s="49"/>
      <c r="M55" s="54"/>
      <c r="N55" s="12"/>
    </row>
    <row r="56" spans="10:14" x14ac:dyDescent="0.25">
      <c r="J56" s="53"/>
      <c r="K56" s="49"/>
      <c r="L56" s="49"/>
      <c r="M56" s="54"/>
      <c r="N56" s="12"/>
    </row>
    <row r="57" spans="10:14" x14ac:dyDescent="0.25">
      <c r="J57" s="53"/>
      <c r="K57" s="49"/>
      <c r="L57" s="49"/>
      <c r="M57" s="54"/>
      <c r="N57" s="12"/>
    </row>
    <row r="58" spans="10:14" x14ac:dyDescent="0.25">
      <c r="J58" s="53"/>
      <c r="K58" s="49"/>
      <c r="L58" s="49"/>
      <c r="M58" s="54"/>
      <c r="N58" s="12"/>
    </row>
    <row r="59" spans="10:14" x14ac:dyDescent="0.25">
      <c r="J59" s="53"/>
      <c r="K59" s="49"/>
      <c r="L59" s="49"/>
      <c r="M59" s="54"/>
      <c r="N59" s="12"/>
    </row>
    <row r="60" spans="10:14" x14ac:dyDescent="0.25">
      <c r="J60" s="53"/>
      <c r="K60" s="49"/>
      <c r="L60" s="49"/>
      <c r="M60" s="54"/>
      <c r="N60" s="12"/>
    </row>
    <row r="61" spans="10:14" x14ac:dyDescent="0.25">
      <c r="J61" s="53"/>
      <c r="K61" s="49"/>
      <c r="L61" s="49"/>
      <c r="M61" s="54"/>
      <c r="N61" s="12"/>
    </row>
    <row r="62" spans="10:14" x14ac:dyDescent="0.25">
      <c r="J62" s="53"/>
      <c r="K62" s="49"/>
      <c r="L62" s="49"/>
      <c r="M62" s="54"/>
      <c r="N62" s="12"/>
    </row>
    <row r="63" spans="10:14" x14ac:dyDescent="0.25">
      <c r="J63" s="53"/>
      <c r="K63" s="49"/>
      <c r="L63" s="49"/>
      <c r="M63" s="54"/>
      <c r="N63" s="12"/>
    </row>
    <row r="64" spans="10:14" x14ac:dyDescent="0.25">
      <c r="J64" s="12"/>
      <c r="K64" s="12"/>
      <c r="L64" s="12"/>
      <c r="M64" s="12"/>
      <c r="N64" s="12"/>
    </row>
    <row r="66" spans="2:4" x14ac:dyDescent="0.25">
      <c r="D66" s="49"/>
    </row>
    <row r="67" spans="2:4" x14ac:dyDescent="0.25">
      <c r="B67" s="51"/>
      <c r="C67" s="59"/>
    </row>
    <row r="102" spans="8:26" x14ac:dyDescent="0.25">
      <c r="U102" s="66" t="s">
        <v>37</v>
      </c>
      <c r="V102" s="66"/>
      <c r="W102" s="66"/>
      <c r="X102" s="66"/>
      <c r="Y102" s="66"/>
      <c r="Z102" s="66"/>
    </row>
    <row r="103" spans="8:26" x14ac:dyDescent="0.25">
      <c r="U103" s="12"/>
      <c r="V103" s="28" t="s">
        <v>8</v>
      </c>
      <c r="W103" s="28" t="s">
        <v>9</v>
      </c>
      <c r="X103" s="30" t="s">
        <v>12</v>
      </c>
      <c r="Y103" s="30" t="s">
        <v>13</v>
      </c>
      <c r="Z103" s="30" t="s">
        <v>21</v>
      </c>
    </row>
    <row r="104" spans="8:26" x14ac:dyDescent="0.25">
      <c r="H104" s="33" t="s">
        <v>9</v>
      </c>
      <c r="I104" s="34" t="s">
        <v>10</v>
      </c>
      <c r="J104" s="33" t="s">
        <v>8</v>
      </c>
      <c r="K104" s="35" t="s">
        <v>10</v>
      </c>
      <c r="M104" s="32"/>
      <c r="N104" s="34" t="s">
        <v>12</v>
      </c>
      <c r="O104" s="34" t="s">
        <v>10</v>
      </c>
      <c r="P104" s="34" t="s">
        <v>13</v>
      </c>
      <c r="Q104" s="35" t="s">
        <v>10</v>
      </c>
      <c r="R104" s="34" t="s">
        <v>21</v>
      </c>
      <c r="S104" s="35" t="s">
        <v>10</v>
      </c>
      <c r="U104" s="30" t="s">
        <v>3</v>
      </c>
      <c r="V104" s="30" t="s">
        <v>10</v>
      </c>
      <c r="W104" s="30" t="s">
        <v>10</v>
      </c>
      <c r="X104" s="30" t="s">
        <v>10</v>
      </c>
      <c r="Y104" s="30" t="s">
        <v>10</v>
      </c>
      <c r="Z104" s="30" t="s">
        <v>10</v>
      </c>
    </row>
    <row r="105" spans="8:26" x14ac:dyDescent="0.25">
      <c r="H105" s="12"/>
      <c r="I105" s="12"/>
      <c r="J105" s="12"/>
      <c r="K105" s="13"/>
      <c r="M105" s="24" t="s">
        <v>3</v>
      </c>
      <c r="N105" s="12"/>
      <c r="O105" s="12"/>
      <c r="P105" s="12"/>
      <c r="Q105" s="13"/>
      <c r="R105" s="12"/>
      <c r="S105" s="13"/>
      <c r="U105" s="29">
        <v>0.16</v>
      </c>
      <c r="V105" s="31" t="e">
        <f>InterpoleTx(#REF!,$K$106:$K$125,U105)</f>
        <v>#VALUE!</v>
      </c>
      <c r="W105" s="31" t="e">
        <f>InterpoleTx(#REF!,$I$106:$I$125,U105)</f>
        <v>#VALUE!</v>
      </c>
      <c r="X105" s="31">
        <f t="shared" ref="X105:X114" si="1">InterpoleTx($M$106:$M$125,$O$106:$O$125,U105)</f>
        <v>94.1</v>
      </c>
      <c r="Y105" s="31">
        <f t="shared" ref="Y105:Y114" si="2">InterpoleTx($M$106:$M$125,$Q$106:$Q$125,U105)</f>
        <v>91.5</v>
      </c>
      <c r="Z105" s="31">
        <f>InterpoleTx($M$106:$M$125,$S$106:$S$125,U105)</f>
        <v>100</v>
      </c>
    </row>
    <row r="106" spans="8:26" x14ac:dyDescent="0.25">
      <c r="H106" s="22">
        <v>4.8</v>
      </c>
      <c r="I106" s="36">
        <f>100-H106</f>
        <v>95.2</v>
      </c>
      <c r="J106" s="22">
        <v>2.4</v>
      </c>
      <c r="K106" s="37">
        <f>100-J106</f>
        <v>97.6</v>
      </c>
      <c r="M106" s="25">
        <v>0.05</v>
      </c>
      <c r="N106" s="22">
        <v>2.2999999999999998</v>
      </c>
      <c r="O106" s="36">
        <f>100-N106</f>
        <v>97.7</v>
      </c>
      <c r="P106" s="22">
        <v>2.4</v>
      </c>
      <c r="Q106" s="37">
        <f>100-P106</f>
        <v>97.6</v>
      </c>
      <c r="R106" s="40">
        <f t="shared" ref="R106:R125" si="3">J44</f>
        <v>0</v>
      </c>
      <c r="S106" s="43">
        <f>100-R106</f>
        <v>100</v>
      </c>
      <c r="U106" s="29">
        <v>0.315</v>
      </c>
      <c r="V106" s="31" t="e">
        <f>InterpoleTx(#REF!,$K$106:$K$125,U106)</f>
        <v>#VALUE!</v>
      </c>
      <c r="W106" s="31" t="e">
        <f>InterpoleTx(#REF!,$I$106:$I$125,U106)</f>
        <v>#VALUE!</v>
      </c>
      <c r="X106" s="31">
        <f t="shared" si="1"/>
        <v>88.42</v>
      </c>
      <c r="Y106" s="31">
        <f t="shared" si="2"/>
        <v>82.146666666666675</v>
      </c>
      <c r="Z106" s="31">
        <f t="shared" ref="Z106:Z114" si="4">InterpoleTx($M$106:$M$125,$S$106:$S$125,U106)</f>
        <v>100</v>
      </c>
    </row>
    <row r="107" spans="8:26" x14ac:dyDescent="0.25">
      <c r="H107" s="22">
        <v>4.8</v>
      </c>
      <c r="I107" s="36">
        <f t="shared" ref="I107:I125" si="5">100-H107</f>
        <v>95.2</v>
      </c>
      <c r="J107" s="22">
        <v>2.4</v>
      </c>
      <c r="K107" s="37">
        <f t="shared" ref="K107:K125" si="6">100-J107</f>
        <v>97.6</v>
      </c>
      <c r="M107" s="25">
        <v>6.3E-2</v>
      </c>
      <c r="N107" s="22">
        <v>2.2999999999999998</v>
      </c>
      <c r="O107" s="36">
        <f t="shared" ref="O107:O125" si="7">100-N107</f>
        <v>97.7</v>
      </c>
      <c r="P107" s="22">
        <v>2.4</v>
      </c>
      <c r="Q107" s="37">
        <f t="shared" ref="Q107:Q125" si="8">100-P107</f>
        <v>97.6</v>
      </c>
      <c r="R107" s="40">
        <f t="shared" si="3"/>
        <v>0</v>
      </c>
      <c r="S107" s="43">
        <f t="shared" ref="S107:S125" si="9">100-R107</f>
        <v>100</v>
      </c>
      <c r="U107" s="29">
        <v>0.63</v>
      </c>
      <c r="V107" s="31" t="e">
        <f>InterpoleTx(#REF!,$K$106:$K$125,U107)</f>
        <v>#VALUE!</v>
      </c>
      <c r="W107" s="31" t="e">
        <f>InterpoleTx(#REF!,$I$106:$I$125,U107)</f>
        <v>#VALUE!</v>
      </c>
      <c r="X107" s="31">
        <f t="shared" si="1"/>
        <v>80.599999999999994</v>
      </c>
      <c r="Y107" s="31">
        <f t="shared" si="2"/>
        <v>70.5</v>
      </c>
      <c r="Z107" s="31">
        <f t="shared" si="4"/>
        <v>100</v>
      </c>
    </row>
    <row r="108" spans="8:26" x14ac:dyDescent="0.25">
      <c r="H108" s="22">
        <v>9.1999999999999993</v>
      </c>
      <c r="I108" s="36">
        <f t="shared" si="5"/>
        <v>90.8</v>
      </c>
      <c r="J108" s="22">
        <v>5.4</v>
      </c>
      <c r="K108" s="37">
        <f t="shared" si="6"/>
        <v>94.6</v>
      </c>
      <c r="M108" s="25">
        <v>0.125</v>
      </c>
      <c r="N108" s="22">
        <v>3.4</v>
      </c>
      <c r="O108" s="36">
        <f t="shared" si="7"/>
        <v>96.6</v>
      </c>
      <c r="P108" s="22">
        <v>4</v>
      </c>
      <c r="Q108" s="37">
        <f t="shared" si="8"/>
        <v>96</v>
      </c>
      <c r="R108" s="40">
        <f t="shared" si="3"/>
        <v>0</v>
      </c>
      <c r="S108" s="43">
        <f t="shared" si="9"/>
        <v>100</v>
      </c>
      <c r="U108" s="29">
        <v>1.25</v>
      </c>
      <c r="V108" s="31" t="e">
        <f>InterpoleTx(#REF!,$K$106:$K$125,U108)</f>
        <v>#VALUE!</v>
      </c>
      <c r="W108" s="31" t="e">
        <f>InterpoleTx(#REF!,$I$106:$I$125,U108)</f>
        <v>#VALUE!</v>
      </c>
      <c r="X108" s="31">
        <f t="shared" si="1"/>
        <v>72.375</v>
      </c>
      <c r="Y108" s="31">
        <f t="shared" si="2"/>
        <v>62.658333333333331</v>
      </c>
      <c r="Z108" s="31">
        <f t="shared" si="4"/>
        <v>100</v>
      </c>
    </row>
    <row r="109" spans="8:26" x14ac:dyDescent="0.25">
      <c r="H109" s="22">
        <v>16.899999999999999</v>
      </c>
      <c r="I109" s="36">
        <f t="shared" si="5"/>
        <v>83.1</v>
      </c>
      <c r="J109" s="22">
        <v>12.5</v>
      </c>
      <c r="K109" s="37">
        <f t="shared" si="6"/>
        <v>87.5</v>
      </c>
      <c r="M109" s="25">
        <v>0.16</v>
      </c>
      <c r="N109" s="22">
        <v>5.9</v>
      </c>
      <c r="O109" s="36">
        <f t="shared" si="7"/>
        <v>94.1</v>
      </c>
      <c r="P109" s="22">
        <v>8.5</v>
      </c>
      <c r="Q109" s="37">
        <f t="shared" si="8"/>
        <v>91.5</v>
      </c>
      <c r="R109" s="40">
        <f t="shared" si="3"/>
        <v>0</v>
      </c>
      <c r="S109" s="43">
        <f t="shared" si="9"/>
        <v>100</v>
      </c>
      <c r="U109" s="29">
        <v>2.5</v>
      </c>
      <c r="V109" s="31" t="e">
        <f>InterpoleTx(#REF!,$K$106:$K$125,U109)</f>
        <v>#VALUE!</v>
      </c>
      <c r="W109" s="31" t="e">
        <f>InterpoleTx(#REF!,$I$106:$I$125,U109)</f>
        <v>#VALUE!</v>
      </c>
      <c r="X109" s="31">
        <f t="shared" si="1"/>
        <v>60.6</v>
      </c>
      <c r="Y109" s="31">
        <f t="shared" si="2"/>
        <v>54.8</v>
      </c>
      <c r="Z109" s="31">
        <f t="shared" si="4"/>
        <v>100</v>
      </c>
    </row>
    <row r="110" spans="8:26" x14ac:dyDescent="0.25">
      <c r="H110" s="22">
        <v>28.6</v>
      </c>
      <c r="I110" s="36">
        <f t="shared" si="5"/>
        <v>71.400000000000006</v>
      </c>
      <c r="J110" s="22">
        <v>21.5</v>
      </c>
      <c r="K110" s="37">
        <f t="shared" si="6"/>
        <v>78.5</v>
      </c>
      <c r="M110" s="25">
        <v>0.25</v>
      </c>
      <c r="N110" s="22">
        <v>9.5</v>
      </c>
      <c r="O110" s="36">
        <f t="shared" si="7"/>
        <v>90.5</v>
      </c>
      <c r="P110" s="22">
        <v>14.3</v>
      </c>
      <c r="Q110" s="37">
        <f t="shared" si="8"/>
        <v>85.7</v>
      </c>
      <c r="R110" s="40">
        <f t="shared" si="3"/>
        <v>0</v>
      </c>
      <c r="S110" s="43">
        <f t="shared" si="9"/>
        <v>100</v>
      </c>
      <c r="U110" s="29">
        <v>5</v>
      </c>
      <c r="V110" s="31" t="e">
        <f>InterpoleTx(#REF!,$K$106:$K$125,U110)</f>
        <v>#VALUE!</v>
      </c>
      <c r="W110" s="31" t="e">
        <f>InterpoleTx(#REF!,$I$106:$I$125,U110)</f>
        <v>#VALUE!</v>
      </c>
      <c r="X110" s="31">
        <f t="shared" si="1"/>
        <v>42.9</v>
      </c>
      <c r="Y110" s="31">
        <f t="shared" si="2"/>
        <v>40.6</v>
      </c>
      <c r="Z110" s="31">
        <f t="shared" si="4"/>
        <v>100</v>
      </c>
    </row>
    <row r="111" spans="8:26" x14ac:dyDescent="0.25">
      <c r="H111" s="22">
        <v>44.9</v>
      </c>
      <c r="I111" s="36">
        <f t="shared" si="5"/>
        <v>55.1</v>
      </c>
      <c r="J111" s="22">
        <v>33</v>
      </c>
      <c r="K111" s="37">
        <f t="shared" si="6"/>
        <v>67</v>
      </c>
      <c r="M111" s="25">
        <v>0.4</v>
      </c>
      <c r="N111" s="22">
        <v>14.3</v>
      </c>
      <c r="O111" s="36">
        <f t="shared" si="7"/>
        <v>85.7</v>
      </c>
      <c r="P111" s="22">
        <v>22.5</v>
      </c>
      <c r="Q111" s="37">
        <f t="shared" si="8"/>
        <v>77.5</v>
      </c>
      <c r="R111" s="40">
        <f t="shared" si="3"/>
        <v>0</v>
      </c>
      <c r="S111" s="43">
        <f t="shared" si="9"/>
        <v>100</v>
      </c>
      <c r="U111" s="29">
        <v>10</v>
      </c>
      <c r="V111" s="31" t="e">
        <f>InterpoleTx(#REF!,$K$106:$K$125,U111)</f>
        <v>#VALUE!</v>
      </c>
      <c r="W111" s="31" t="e">
        <f>InterpoleTx(#REF!,$I$106:$I$125,U111)</f>
        <v>#VALUE!</v>
      </c>
      <c r="X111" s="31">
        <f t="shared" si="1"/>
        <v>13.5</v>
      </c>
      <c r="Y111" s="31">
        <f t="shared" si="2"/>
        <v>18.099999999999994</v>
      </c>
      <c r="Z111" s="31">
        <f t="shared" si="4"/>
        <v>100</v>
      </c>
    </row>
    <row r="112" spans="8:26" x14ac:dyDescent="0.25">
      <c r="H112" s="22">
        <v>59</v>
      </c>
      <c r="I112" s="36">
        <f t="shared" si="5"/>
        <v>41</v>
      </c>
      <c r="J112" s="22">
        <v>44</v>
      </c>
      <c r="K112" s="37">
        <f t="shared" si="6"/>
        <v>56</v>
      </c>
      <c r="M112" s="25">
        <v>0.63</v>
      </c>
      <c r="N112" s="22">
        <v>19.399999999999999</v>
      </c>
      <c r="O112" s="36">
        <f t="shared" si="7"/>
        <v>80.599999999999994</v>
      </c>
      <c r="P112" s="22">
        <v>29.5</v>
      </c>
      <c r="Q112" s="37">
        <f t="shared" si="8"/>
        <v>70.5</v>
      </c>
      <c r="R112" s="40">
        <f t="shared" si="3"/>
        <v>0</v>
      </c>
      <c r="S112" s="43">
        <f t="shared" si="9"/>
        <v>100</v>
      </c>
      <c r="U112" s="29">
        <v>20</v>
      </c>
      <c r="V112" s="31" t="e">
        <f>InterpoleTx(#REF!,$K$106:$K$125,U112)</f>
        <v>#VALUE!</v>
      </c>
      <c r="W112" s="31" t="e">
        <f>InterpoleTx(#REF!,$I$106:$I$125,U112)</f>
        <v>#VALUE!</v>
      </c>
      <c r="X112" s="31">
        <f t="shared" si="1"/>
        <v>0</v>
      </c>
      <c r="Y112" s="31">
        <f t="shared" si="2"/>
        <v>0</v>
      </c>
      <c r="Z112" s="31">
        <f t="shared" si="4"/>
        <v>100</v>
      </c>
    </row>
    <row r="113" spans="8:31" x14ac:dyDescent="0.25">
      <c r="H113" s="22">
        <v>70.5</v>
      </c>
      <c r="I113" s="36">
        <f t="shared" si="5"/>
        <v>29.5</v>
      </c>
      <c r="J113" s="22">
        <v>54.8</v>
      </c>
      <c r="K113" s="37">
        <f t="shared" si="6"/>
        <v>45.2</v>
      </c>
      <c r="M113" s="25">
        <v>1</v>
      </c>
      <c r="N113" s="22">
        <v>25</v>
      </c>
      <c r="O113" s="36">
        <f t="shared" si="7"/>
        <v>75</v>
      </c>
      <c r="P113" s="22">
        <v>35.299999999999997</v>
      </c>
      <c r="Q113" s="37">
        <f t="shared" si="8"/>
        <v>64.7</v>
      </c>
      <c r="R113" s="40">
        <f t="shared" si="3"/>
        <v>0</v>
      </c>
      <c r="S113" s="43">
        <f t="shared" si="9"/>
        <v>100</v>
      </c>
      <c r="U113" s="29">
        <v>40</v>
      </c>
      <c r="V113" s="31" t="e">
        <f>InterpoleTx(#REF!,$K$106:$K$125,U113)</f>
        <v>#VALUE!</v>
      </c>
      <c r="W113" s="31" t="e">
        <f>InterpoleTx(#REF!,$I$106:$I$125,U113)</f>
        <v>#VALUE!</v>
      </c>
      <c r="X113" s="31">
        <f t="shared" si="1"/>
        <v>0</v>
      </c>
      <c r="Y113" s="31">
        <f t="shared" si="2"/>
        <v>0</v>
      </c>
      <c r="Z113" s="31">
        <f t="shared" si="4"/>
        <v>100</v>
      </c>
    </row>
    <row r="114" spans="8:31" x14ac:dyDescent="0.25">
      <c r="H114" s="22">
        <v>80.099999999999994</v>
      </c>
      <c r="I114" s="36">
        <f t="shared" si="5"/>
        <v>19.900000000000006</v>
      </c>
      <c r="J114" s="22">
        <v>66.3</v>
      </c>
      <c r="K114" s="37">
        <f t="shared" si="6"/>
        <v>33.700000000000003</v>
      </c>
      <c r="M114" s="25">
        <v>1.6</v>
      </c>
      <c r="N114" s="22">
        <v>31.3</v>
      </c>
      <c r="O114" s="36">
        <f t="shared" si="7"/>
        <v>68.7</v>
      </c>
      <c r="P114" s="22">
        <v>40.200000000000003</v>
      </c>
      <c r="Q114" s="37">
        <f t="shared" si="8"/>
        <v>59.8</v>
      </c>
      <c r="R114" s="40">
        <f t="shared" si="3"/>
        <v>0</v>
      </c>
      <c r="S114" s="43">
        <f t="shared" si="9"/>
        <v>100</v>
      </c>
      <c r="U114" s="29">
        <v>80</v>
      </c>
      <c r="V114" s="31" t="e">
        <f>InterpoleTx(#REF!,$K$106:$K$125,U114)</f>
        <v>#VALUE!</v>
      </c>
      <c r="W114" s="31" t="e">
        <f>InterpoleTx(#REF!,$I$106:$I$125,U114)</f>
        <v>#VALUE!</v>
      </c>
      <c r="X114" s="31">
        <f t="shared" si="1"/>
        <v>0</v>
      </c>
      <c r="Y114" s="31">
        <f t="shared" si="2"/>
        <v>0</v>
      </c>
      <c r="Z114" s="31">
        <f t="shared" si="4"/>
        <v>100</v>
      </c>
    </row>
    <row r="115" spans="8:31" x14ac:dyDescent="0.25">
      <c r="H115" s="22">
        <v>89.5</v>
      </c>
      <c r="I115" s="36">
        <f t="shared" si="5"/>
        <v>10.5</v>
      </c>
      <c r="J115" s="22">
        <v>79.400000000000006</v>
      </c>
      <c r="K115" s="37">
        <f t="shared" si="6"/>
        <v>20.599999999999994</v>
      </c>
      <c r="M115" s="25">
        <v>2.5</v>
      </c>
      <c r="N115" s="22">
        <v>39.4</v>
      </c>
      <c r="O115" s="36">
        <f t="shared" si="7"/>
        <v>60.6</v>
      </c>
      <c r="P115" s="22">
        <v>45.2</v>
      </c>
      <c r="Q115" s="37">
        <f t="shared" si="8"/>
        <v>54.8</v>
      </c>
      <c r="R115" s="40">
        <f t="shared" si="3"/>
        <v>0</v>
      </c>
      <c r="S115" s="43">
        <f t="shared" si="9"/>
        <v>100</v>
      </c>
      <c r="U115" s="12"/>
      <c r="V115" s="41"/>
      <c r="W115" s="41"/>
      <c r="X115" s="12"/>
      <c r="Y115" s="12"/>
      <c r="Z115" s="12"/>
    </row>
    <row r="116" spans="8:31" x14ac:dyDescent="0.25">
      <c r="H116" s="22">
        <v>98.7</v>
      </c>
      <c r="I116" s="36">
        <f t="shared" si="5"/>
        <v>1.2999999999999972</v>
      </c>
      <c r="J116" s="22">
        <v>96</v>
      </c>
      <c r="K116" s="37">
        <f t="shared" si="6"/>
        <v>4</v>
      </c>
      <c r="M116" s="25">
        <v>4</v>
      </c>
      <c r="N116" s="22">
        <v>50.5</v>
      </c>
      <c r="O116" s="36">
        <f t="shared" si="7"/>
        <v>49.5</v>
      </c>
      <c r="P116" s="22">
        <v>53.2</v>
      </c>
      <c r="Q116" s="37">
        <f t="shared" si="8"/>
        <v>46.8</v>
      </c>
      <c r="R116" s="40">
        <f t="shared" si="3"/>
        <v>0</v>
      </c>
      <c r="S116" s="43">
        <f t="shared" si="9"/>
        <v>100</v>
      </c>
      <c r="U116" s="12" t="s">
        <v>11</v>
      </c>
      <c r="V116" s="42" t="e">
        <f>SUM(V105:V114)/100</f>
        <v>#VALUE!</v>
      </c>
      <c r="W116" s="42" t="e">
        <f>SUM(W105:W114)/100</f>
        <v>#VALUE!</v>
      </c>
      <c r="X116" s="42">
        <f t="shared" ref="X116:Y116" si="10">SUM(X105:X114)/100</f>
        <v>4.5249500000000005</v>
      </c>
      <c r="Y116" s="42">
        <f t="shared" si="10"/>
        <v>4.2030500000000011</v>
      </c>
      <c r="Z116" s="42">
        <f t="shared" ref="Z116" si="11">SUM(Z105:Z114)/100</f>
        <v>10</v>
      </c>
    </row>
    <row r="117" spans="8:31" x14ac:dyDescent="0.25">
      <c r="H117" s="22">
        <v>99.9</v>
      </c>
      <c r="I117" s="36">
        <f t="shared" si="5"/>
        <v>9.9999999999994316E-2</v>
      </c>
      <c r="J117" s="22">
        <v>99.9</v>
      </c>
      <c r="K117" s="37">
        <f t="shared" si="6"/>
        <v>9.9999999999994316E-2</v>
      </c>
      <c r="M117" s="25">
        <v>5</v>
      </c>
      <c r="N117" s="22">
        <v>57.1</v>
      </c>
      <c r="O117" s="36">
        <f t="shared" si="7"/>
        <v>42.9</v>
      </c>
      <c r="P117" s="22">
        <v>59.4</v>
      </c>
      <c r="Q117" s="37">
        <f t="shared" si="8"/>
        <v>40.6</v>
      </c>
      <c r="R117" s="40">
        <f t="shared" si="3"/>
        <v>0</v>
      </c>
      <c r="S117" s="43">
        <f t="shared" si="9"/>
        <v>100</v>
      </c>
    </row>
    <row r="118" spans="8:31" x14ac:dyDescent="0.25">
      <c r="H118" s="22">
        <v>100</v>
      </c>
      <c r="I118" s="36">
        <f t="shared" si="5"/>
        <v>0</v>
      </c>
      <c r="J118" s="22">
        <v>100</v>
      </c>
      <c r="K118" s="37">
        <f t="shared" si="6"/>
        <v>0</v>
      </c>
      <c r="M118" s="25">
        <v>6.3</v>
      </c>
      <c r="N118" s="22">
        <v>64</v>
      </c>
      <c r="O118" s="36">
        <f t="shared" si="7"/>
        <v>36</v>
      </c>
      <c r="P118" s="22">
        <v>64.8</v>
      </c>
      <c r="Q118" s="37">
        <f t="shared" si="8"/>
        <v>35.200000000000003</v>
      </c>
      <c r="R118" s="40">
        <f t="shared" si="3"/>
        <v>0</v>
      </c>
      <c r="S118" s="43">
        <f t="shared" si="9"/>
        <v>100</v>
      </c>
      <c r="U118" s="67" t="s">
        <v>23</v>
      </c>
      <c r="V118" s="67"/>
      <c r="W118" s="67"/>
      <c r="X118" s="68">
        <v>43</v>
      </c>
      <c r="Y118" s="68"/>
      <c r="Z118" s="68"/>
      <c r="AA118" t="s">
        <v>31</v>
      </c>
    </row>
    <row r="119" spans="8:31" x14ac:dyDescent="0.25">
      <c r="H119" s="22">
        <v>100</v>
      </c>
      <c r="I119" s="36">
        <f t="shared" si="5"/>
        <v>0</v>
      </c>
      <c r="J119" s="22">
        <v>100</v>
      </c>
      <c r="K119" s="37">
        <f t="shared" si="6"/>
        <v>0</v>
      </c>
      <c r="M119" s="25">
        <v>8</v>
      </c>
      <c r="N119" s="22">
        <v>75.099999999999994</v>
      </c>
      <c r="O119" s="36">
        <f t="shared" si="7"/>
        <v>24.900000000000006</v>
      </c>
      <c r="P119" s="22">
        <v>71.5</v>
      </c>
      <c r="Q119" s="37">
        <f t="shared" si="8"/>
        <v>28.5</v>
      </c>
      <c r="R119" s="40">
        <f t="shared" si="3"/>
        <v>0</v>
      </c>
      <c r="S119" s="43">
        <f t="shared" si="9"/>
        <v>100</v>
      </c>
      <c r="U119" s="67" t="s">
        <v>22</v>
      </c>
      <c r="V119" s="67"/>
      <c r="W119" s="3"/>
      <c r="X119" s="3">
        <f>$X$118/X116</f>
        <v>9.5028674349992812</v>
      </c>
      <c r="Y119" s="3">
        <f t="shared" ref="Y119:Z119" si="12">$X$118/Y116</f>
        <v>10.230665826007302</v>
      </c>
      <c r="Z119" s="3">
        <f t="shared" si="12"/>
        <v>4.3</v>
      </c>
    </row>
    <row r="120" spans="8:31" x14ac:dyDescent="0.25">
      <c r="H120" s="22">
        <v>100</v>
      </c>
      <c r="I120" s="36">
        <f t="shared" si="5"/>
        <v>0</v>
      </c>
      <c r="J120" s="22">
        <v>100</v>
      </c>
      <c r="K120" s="37">
        <f t="shared" si="6"/>
        <v>0</v>
      </c>
      <c r="M120" s="25">
        <v>10</v>
      </c>
      <c r="N120" s="22">
        <v>86.5</v>
      </c>
      <c r="O120" s="36">
        <f t="shared" si="7"/>
        <v>13.5</v>
      </c>
      <c r="P120" s="22">
        <v>81.900000000000006</v>
      </c>
      <c r="Q120" s="37">
        <f t="shared" si="8"/>
        <v>18.099999999999994</v>
      </c>
      <c r="R120" s="40">
        <f t="shared" si="3"/>
        <v>0</v>
      </c>
      <c r="S120" s="43">
        <f t="shared" si="9"/>
        <v>100</v>
      </c>
    </row>
    <row r="121" spans="8:31" x14ac:dyDescent="0.25">
      <c r="H121" s="22">
        <v>100</v>
      </c>
      <c r="I121" s="36">
        <f t="shared" si="5"/>
        <v>0</v>
      </c>
      <c r="J121" s="22">
        <v>100</v>
      </c>
      <c r="K121" s="37">
        <f t="shared" si="6"/>
        <v>0</v>
      </c>
      <c r="M121" s="25">
        <v>12.5</v>
      </c>
      <c r="N121" s="22">
        <v>98</v>
      </c>
      <c r="O121" s="36">
        <f t="shared" si="7"/>
        <v>2</v>
      </c>
      <c r="P121" s="22">
        <v>94.3</v>
      </c>
      <c r="Q121" s="37">
        <f t="shared" si="8"/>
        <v>5.7000000000000028</v>
      </c>
      <c r="R121" s="40">
        <f t="shared" si="3"/>
        <v>0</v>
      </c>
      <c r="S121" s="43">
        <f t="shared" si="9"/>
        <v>100</v>
      </c>
      <c r="U121" t="s">
        <v>14</v>
      </c>
      <c r="V121" t="s">
        <v>24</v>
      </c>
      <c r="X121" s="1">
        <v>43</v>
      </c>
      <c r="Y121" s="1">
        <v>43</v>
      </c>
      <c r="Z121" s="1">
        <v>43</v>
      </c>
      <c r="AA121" t="s">
        <v>32</v>
      </c>
    </row>
    <row r="122" spans="8:31" x14ac:dyDescent="0.25">
      <c r="H122" s="22">
        <v>100</v>
      </c>
      <c r="I122" s="36">
        <f t="shared" si="5"/>
        <v>0</v>
      </c>
      <c r="J122" s="22">
        <v>100</v>
      </c>
      <c r="K122" s="37">
        <f t="shared" si="6"/>
        <v>0</v>
      </c>
      <c r="M122" s="25">
        <v>16</v>
      </c>
      <c r="N122" s="22">
        <v>100</v>
      </c>
      <c r="O122" s="36">
        <f t="shared" si="7"/>
        <v>0</v>
      </c>
      <c r="P122" s="22">
        <v>100</v>
      </c>
      <c r="Q122" s="37">
        <f t="shared" si="8"/>
        <v>0</v>
      </c>
      <c r="R122" s="40">
        <f t="shared" si="3"/>
        <v>0</v>
      </c>
      <c r="S122" s="43">
        <f t="shared" si="9"/>
        <v>100</v>
      </c>
      <c r="U122" t="s">
        <v>15</v>
      </c>
      <c r="V122" t="s">
        <v>24</v>
      </c>
      <c r="X122" s="27">
        <f>X121*X119/100</f>
        <v>4.0862329970496907</v>
      </c>
      <c r="Y122" s="27">
        <f>Y121*Y119/100</f>
        <v>4.3991863051831395</v>
      </c>
      <c r="Z122" s="27">
        <f>Z121*Z119/100</f>
        <v>1.849</v>
      </c>
    </row>
    <row r="123" spans="8:31" x14ac:dyDescent="0.25">
      <c r="H123" s="22">
        <v>100</v>
      </c>
      <c r="I123" s="36">
        <f t="shared" si="5"/>
        <v>0</v>
      </c>
      <c r="J123" s="22">
        <v>100</v>
      </c>
      <c r="K123" s="37">
        <f t="shared" si="6"/>
        <v>0</v>
      </c>
      <c r="M123" s="25">
        <v>20</v>
      </c>
      <c r="N123" s="22">
        <v>100</v>
      </c>
      <c r="O123" s="36">
        <f t="shared" si="7"/>
        <v>0</v>
      </c>
      <c r="P123" s="22">
        <v>100</v>
      </c>
      <c r="Q123" s="37">
        <f t="shared" si="8"/>
        <v>0</v>
      </c>
      <c r="R123" s="40">
        <f t="shared" si="3"/>
        <v>0</v>
      </c>
      <c r="S123" s="43">
        <f t="shared" si="9"/>
        <v>100</v>
      </c>
      <c r="U123" t="s">
        <v>30</v>
      </c>
      <c r="X123" s="68">
        <v>0.18</v>
      </c>
      <c r="Y123" s="68"/>
      <c r="Z123" s="68"/>
      <c r="AA123" t="s">
        <v>33</v>
      </c>
    </row>
    <row r="124" spans="8:31" x14ac:dyDescent="0.25">
      <c r="H124" s="22">
        <v>100</v>
      </c>
      <c r="I124" s="36">
        <f t="shared" si="5"/>
        <v>0</v>
      </c>
      <c r="J124" s="22">
        <v>100</v>
      </c>
      <c r="K124" s="37">
        <f t="shared" si="6"/>
        <v>0</v>
      </c>
      <c r="M124" s="25">
        <v>25</v>
      </c>
      <c r="N124" s="22">
        <v>100</v>
      </c>
      <c r="O124" s="36">
        <f t="shared" si="7"/>
        <v>0</v>
      </c>
      <c r="P124" s="22">
        <v>100</v>
      </c>
      <c r="Q124" s="37">
        <f t="shared" si="8"/>
        <v>0</v>
      </c>
      <c r="R124" s="40">
        <f t="shared" si="3"/>
        <v>0</v>
      </c>
      <c r="S124" s="43">
        <f t="shared" si="9"/>
        <v>100</v>
      </c>
      <c r="U124" t="s">
        <v>25</v>
      </c>
      <c r="X124" s="1">
        <v>13.05</v>
      </c>
      <c r="Y124" s="1">
        <v>13.05</v>
      </c>
      <c r="Z124" s="1">
        <v>13.05</v>
      </c>
      <c r="AA124" t="s">
        <v>32</v>
      </c>
    </row>
    <row r="125" spans="8:31" x14ac:dyDescent="0.25">
      <c r="H125" s="23">
        <v>100</v>
      </c>
      <c r="I125" s="38">
        <f t="shared" si="5"/>
        <v>0</v>
      </c>
      <c r="J125" s="23">
        <v>100</v>
      </c>
      <c r="K125" s="39">
        <f t="shared" si="6"/>
        <v>0</v>
      </c>
      <c r="M125" s="26">
        <v>31.5</v>
      </c>
      <c r="N125" s="23">
        <v>100</v>
      </c>
      <c r="O125" s="38">
        <f t="shared" si="7"/>
        <v>0</v>
      </c>
      <c r="P125" s="23">
        <v>100</v>
      </c>
      <c r="Q125" s="39">
        <f t="shared" si="8"/>
        <v>0</v>
      </c>
      <c r="R125" s="44">
        <f t="shared" si="3"/>
        <v>0</v>
      </c>
      <c r="S125" s="45">
        <f t="shared" si="9"/>
        <v>100</v>
      </c>
      <c r="U125" t="s">
        <v>17</v>
      </c>
      <c r="V125" t="s">
        <v>24</v>
      </c>
      <c r="X125" s="27">
        <f>X124*$X$123</f>
        <v>2.3490000000000002</v>
      </c>
      <c r="Y125" s="27">
        <f>Y124*$X$123</f>
        <v>2.3490000000000002</v>
      </c>
      <c r="Z125" s="27">
        <f>Z124*$X$123</f>
        <v>2.3490000000000002</v>
      </c>
    </row>
    <row r="126" spans="8:31" x14ac:dyDescent="0.25">
      <c r="U126" t="s">
        <v>18</v>
      </c>
      <c r="V126" t="s">
        <v>24</v>
      </c>
      <c r="X126" s="27">
        <f>X122+X125</f>
        <v>6.4352329970496909</v>
      </c>
      <c r="Y126" s="27">
        <f>Y122+Y125</f>
        <v>6.7481863051831397</v>
      </c>
      <c r="Z126" s="27">
        <f>Z122+Z125</f>
        <v>4.1980000000000004</v>
      </c>
      <c r="AA126" t="s">
        <v>28</v>
      </c>
    </row>
    <row r="127" spans="8:31" x14ac:dyDescent="0.25">
      <c r="H127" s="71"/>
      <c r="I127" s="71"/>
      <c r="J127" s="71"/>
      <c r="K127" s="71"/>
      <c r="L127" s="71"/>
      <c r="M127" s="71"/>
      <c r="N127" s="71"/>
      <c r="O127" s="71"/>
      <c r="P127" s="71"/>
      <c r="Q127" s="7" t="s">
        <v>39</v>
      </c>
      <c r="R127" s="1">
        <v>0.08</v>
      </c>
      <c r="S127" s="7"/>
    </row>
    <row r="128" spans="8:31" x14ac:dyDescent="0.25">
      <c r="U128" s="70" t="s">
        <v>27</v>
      </c>
      <c r="V128" s="70"/>
      <c r="W128" s="70"/>
      <c r="X128" s="69">
        <f>X119*(X121+X124)/100</f>
        <v>5.3263571973170976</v>
      </c>
      <c r="Y128" s="69">
        <f t="shared" ref="Y128:Z128" si="13">Y119*(Y121+Y124)/100</f>
        <v>5.7342881954770926</v>
      </c>
      <c r="Z128" s="69">
        <f t="shared" si="13"/>
        <v>2.4101499999999998</v>
      </c>
      <c r="AA128" s="67" t="s">
        <v>34</v>
      </c>
      <c r="AB128" s="67"/>
      <c r="AC128" s="67"/>
      <c r="AD128" s="67"/>
      <c r="AE128" s="67"/>
    </row>
    <row r="129" spans="8:27" x14ac:dyDescent="0.25">
      <c r="H129" s="33" t="s">
        <v>9</v>
      </c>
      <c r="I129" s="34" t="s">
        <v>38</v>
      </c>
      <c r="J129" s="33" t="s">
        <v>8</v>
      </c>
      <c r="K129" s="34" t="s">
        <v>38</v>
      </c>
      <c r="M129" s="32"/>
      <c r="N129" s="34" t="s">
        <v>12</v>
      </c>
      <c r="O129" s="34" t="s">
        <v>38</v>
      </c>
      <c r="P129" s="34" t="s">
        <v>13</v>
      </c>
      <c r="Q129" s="34" t="s">
        <v>38</v>
      </c>
      <c r="R129" s="34" t="s">
        <v>21</v>
      </c>
      <c r="S129" s="35" t="s">
        <v>38</v>
      </c>
      <c r="U129" s="70"/>
      <c r="V129" s="70"/>
      <c r="W129" s="70"/>
      <c r="X129" s="69"/>
      <c r="Y129" s="69"/>
      <c r="Z129" s="69"/>
      <c r="AA129" t="s">
        <v>36</v>
      </c>
    </row>
    <row r="130" spans="8:27" x14ac:dyDescent="0.25">
      <c r="H130" s="12"/>
      <c r="I130" s="12"/>
      <c r="J130" s="12"/>
      <c r="K130" s="13"/>
      <c r="M130" s="24" t="s">
        <v>3</v>
      </c>
      <c r="N130" s="12"/>
      <c r="O130" s="12"/>
      <c r="P130" s="12"/>
      <c r="Q130" s="13"/>
      <c r="R130" s="12"/>
      <c r="S130" s="13"/>
    </row>
    <row r="131" spans="8:27" x14ac:dyDescent="0.25">
      <c r="H131" s="22">
        <v>4.8</v>
      </c>
      <c r="I131" s="40" t="e">
        <f>H131/(#REF!^2)^0.333</f>
        <v>#REF!</v>
      </c>
      <c r="J131" s="22">
        <v>2.4</v>
      </c>
      <c r="K131" s="40" t="e">
        <f>J131/(#REF!^2)^0.333</f>
        <v>#REF!</v>
      </c>
      <c r="M131" s="25">
        <v>0.05</v>
      </c>
      <c r="N131" s="22">
        <v>2.2999999999999998</v>
      </c>
      <c r="O131" s="40">
        <f>N131/($M131^2)^0.333</f>
        <v>16.912733793676377</v>
      </c>
      <c r="P131" s="22">
        <v>2.4</v>
      </c>
      <c r="Q131" s="40">
        <f>P131/($M131^2)^0.333</f>
        <v>17.648070045575352</v>
      </c>
      <c r="R131" s="40">
        <f>R106</f>
        <v>0</v>
      </c>
      <c r="S131" s="43">
        <f>R131/($M131^2)^0.333</f>
        <v>0</v>
      </c>
      <c r="U131" s="2" t="s">
        <v>26</v>
      </c>
      <c r="V131" s="2" t="s">
        <v>20</v>
      </c>
      <c r="W131" s="2"/>
      <c r="X131" s="5">
        <v>38.299999999999997</v>
      </c>
      <c r="Y131" s="5">
        <v>38.299999999999997</v>
      </c>
      <c r="Z131" s="5">
        <v>38.299999999999997</v>
      </c>
      <c r="AA131" s="2" t="s">
        <v>29</v>
      </c>
    </row>
    <row r="132" spans="8:27" x14ac:dyDescent="0.25">
      <c r="H132" s="22">
        <v>4.8</v>
      </c>
      <c r="I132" s="40" t="e">
        <f>(H132-H131)/(#REF!*#REF!)^0.333</f>
        <v>#REF!</v>
      </c>
      <c r="J132" s="22">
        <v>2.4</v>
      </c>
      <c r="K132" s="40" t="e">
        <f>(J132-J131)/(#REF!*#REF!)^0.333</f>
        <v>#REF!</v>
      </c>
      <c r="M132" s="25">
        <v>6.3E-2</v>
      </c>
      <c r="N132" s="22">
        <v>2.2999999999999998</v>
      </c>
      <c r="O132" s="40">
        <f>(N132-N131)/($M132*$M131)^0.333</f>
        <v>0</v>
      </c>
      <c r="P132" s="22">
        <v>2.4</v>
      </c>
      <c r="Q132" s="40">
        <f>(P132-P131)/($M132*$M131)^0.333</f>
        <v>0</v>
      </c>
      <c r="R132" s="40">
        <f t="shared" ref="R132:R150" si="14">R107</f>
        <v>0</v>
      </c>
      <c r="S132" s="43">
        <f>(R132-R131)/($M132*$M131)^0.333</f>
        <v>0</v>
      </c>
      <c r="U132" s="2" t="s">
        <v>19</v>
      </c>
      <c r="V132" s="2" t="s">
        <v>24</v>
      </c>
      <c r="W132" s="2"/>
      <c r="X132" s="27">
        <f>(100-X131)*X126/100</f>
        <v>3.9705387591796595</v>
      </c>
      <c r="Y132" s="27">
        <f>(100-Y131)*Y126/100</f>
        <v>4.1636309502979971</v>
      </c>
      <c r="Z132" s="27">
        <f>(100-Z131)*Z126/100</f>
        <v>2.5901660000000004</v>
      </c>
      <c r="AA132" s="2" t="s">
        <v>35</v>
      </c>
    </row>
    <row r="133" spans="8:27" x14ac:dyDescent="0.25">
      <c r="H133" s="22">
        <v>9.1999999999999993</v>
      </c>
      <c r="I133" s="40" t="e">
        <f>(H133-H132)/(#REF!*#REF!)^0.333</f>
        <v>#REF!</v>
      </c>
      <c r="J133" s="22">
        <v>5.4</v>
      </c>
      <c r="K133" s="40" t="e">
        <f>(J133-J132)/(#REF!*#REF!)^0.333</f>
        <v>#REF!</v>
      </c>
      <c r="M133" s="25">
        <v>0.125</v>
      </c>
      <c r="N133" s="22">
        <v>3.4</v>
      </c>
      <c r="O133" s="40">
        <f t="shared" ref="O133:S150" si="15">(N133-N132)/($M133*$M132)^0.333</f>
        <v>5.5200275829976402</v>
      </c>
      <c r="P133" s="22">
        <v>4</v>
      </c>
      <c r="Q133" s="40">
        <f t="shared" si="15"/>
        <v>8.0291310298147494</v>
      </c>
      <c r="R133" s="40">
        <f t="shared" si="14"/>
        <v>0</v>
      </c>
      <c r="S133" s="43">
        <f t="shared" si="15"/>
        <v>0</v>
      </c>
    </row>
    <row r="134" spans="8:27" x14ac:dyDescent="0.25">
      <c r="H134" s="22">
        <v>16.899999999999999</v>
      </c>
      <c r="I134" s="40" t="e">
        <f>(H134-H133)/(#REF!*#REF!)^0.333</f>
        <v>#REF!</v>
      </c>
      <c r="J134" s="22">
        <v>12.5</v>
      </c>
      <c r="K134" s="40" t="e">
        <f>(J134-J133)/(#REF!*#REF!)^0.333</f>
        <v>#REF!</v>
      </c>
      <c r="M134" s="25">
        <v>0.16</v>
      </c>
      <c r="N134" s="22">
        <v>5.9</v>
      </c>
      <c r="O134" s="40">
        <f t="shared" si="15"/>
        <v>9.1980765604602617</v>
      </c>
      <c r="P134" s="22">
        <v>8.5</v>
      </c>
      <c r="Q134" s="40">
        <f t="shared" si="15"/>
        <v>16.556537808828466</v>
      </c>
      <c r="R134" s="40">
        <f t="shared" si="14"/>
        <v>0</v>
      </c>
      <c r="S134" s="43">
        <f t="shared" si="15"/>
        <v>0</v>
      </c>
    </row>
    <row r="135" spans="8:27" x14ac:dyDescent="0.25">
      <c r="H135" s="22">
        <v>28.6</v>
      </c>
      <c r="I135" s="40" t="e">
        <f>(H135-H134)/(#REF!*#REF!)^0.333</f>
        <v>#REF!</v>
      </c>
      <c r="J135" s="22">
        <v>21.5</v>
      </c>
      <c r="K135" s="40" t="e">
        <f>(J135-J134)/(#REF!*#REF!)^0.333</f>
        <v>#REF!</v>
      </c>
      <c r="M135" s="25">
        <v>0.25</v>
      </c>
      <c r="N135" s="22">
        <v>9.5</v>
      </c>
      <c r="O135" s="40">
        <f t="shared" si="15"/>
        <v>10.515175454633017</v>
      </c>
      <c r="P135" s="22">
        <v>14.3</v>
      </c>
      <c r="Q135" s="40">
        <f t="shared" si="15"/>
        <v>16.941116010242084</v>
      </c>
      <c r="R135" s="40">
        <f t="shared" si="14"/>
        <v>0</v>
      </c>
      <c r="S135" s="43">
        <f t="shared" si="15"/>
        <v>0</v>
      </c>
    </row>
    <row r="136" spans="8:27" x14ac:dyDescent="0.25">
      <c r="H136" s="22">
        <v>44.9</v>
      </c>
      <c r="I136" s="40" t="e">
        <f>(H136-H135)/(#REF!*#REF!)^0.333</f>
        <v>#REF!</v>
      </c>
      <c r="J136" s="22">
        <v>33</v>
      </c>
      <c r="K136" s="40" t="e">
        <f>(J136-J135)/(#REF!*#REF!)^0.333</f>
        <v>#REF!</v>
      </c>
      <c r="M136" s="25">
        <v>0.4</v>
      </c>
      <c r="N136" s="22">
        <v>14.3</v>
      </c>
      <c r="O136" s="40">
        <f t="shared" si="15"/>
        <v>10.333352326676991</v>
      </c>
      <c r="P136" s="22">
        <v>22.5</v>
      </c>
      <c r="Q136" s="40">
        <f t="shared" si="15"/>
        <v>17.652810224739856</v>
      </c>
      <c r="R136" s="40">
        <f t="shared" si="14"/>
        <v>0</v>
      </c>
      <c r="S136" s="43">
        <f t="shared" si="15"/>
        <v>0</v>
      </c>
    </row>
    <row r="137" spans="8:27" x14ac:dyDescent="0.25">
      <c r="H137" s="22">
        <v>59</v>
      </c>
      <c r="I137" s="40" t="e">
        <f>(H137-H136)/(#REF!*#REF!)^0.333</f>
        <v>#REF!</v>
      </c>
      <c r="J137" s="22">
        <v>44</v>
      </c>
      <c r="K137" s="40" t="e">
        <f>(J137-J136)/(#REF!*#REF!)^0.333</f>
        <v>#REF!</v>
      </c>
      <c r="M137" s="25">
        <v>0.63</v>
      </c>
      <c r="N137" s="22">
        <v>19.399999999999999</v>
      </c>
      <c r="O137" s="40">
        <f t="shared" si="15"/>
        <v>8.0705623308010868</v>
      </c>
      <c r="P137" s="22">
        <v>29.5</v>
      </c>
      <c r="Q137" s="40">
        <f t="shared" si="15"/>
        <v>11.077242414825024</v>
      </c>
      <c r="R137" s="40">
        <f t="shared" si="14"/>
        <v>0</v>
      </c>
      <c r="S137" s="43">
        <f t="shared" si="15"/>
        <v>0</v>
      </c>
    </row>
    <row r="138" spans="8:27" x14ac:dyDescent="0.25">
      <c r="H138" s="22">
        <v>70.5</v>
      </c>
      <c r="I138" s="40" t="e">
        <f>(H138-H137)/(#REF!*#REF!)^0.333</f>
        <v>#REF!</v>
      </c>
      <c r="J138" s="22">
        <v>54.8</v>
      </c>
      <c r="K138" s="40" t="e">
        <f>(J138-J137)/(#REF!*#REF!)^0.333</f>
        <v>#REF!</v>
      </c>
      <c r="M138" s="25">
        <v>1</v>
      </c>
      <c r="N138" s="22">
        <v>25</v>
      </c>
      <c r="O138" s="40">
        <f t="shared" si="15"/>
        <v>6.5314201845275113</v>
      </c>
      <c r="P138" s="22">
        <v>35.299999999999997</v>
      </c>
      <c r="Q138" s="40">
        <f t="shared" si="15"/>
        <v>6.764685191117775</v>
      </c>
      <c r="R138" s="40">
        <f t="shared" si="14"/>
        <v>0</v>
      </c>
      <c r="S138" s="43">
        <f t="shared" si="15"/>
        <v>0</v>
      </c>
    </row>
    <row r="139" spans="8:27" x14ac:dyDescent="0.25">
      <c r="H139" s="22">
        <v>80.099999999999994</v>
      </c>
      <c r="I139" s="40" t="e">
        <f>(H139-H138)/(#REF!*#REF!)^0.333</f>
        <v>#REF!</v>
      </c>
      <c r="J139" s="22">
        <v>66.3</v>
      </c>
      <c r="K139" s="40" t="e">
        <f>(J139-J138)/(#REF!*#REF!)^0.333</f>
        <v>#REF!</v>
      </c>
      <c r="M139" s="25">
        <v>1.6</v>
      </c>
      <c r="N139" s="22">
        <v>31.3</v>
      </c>
      <c r="O139" s="40">
        <f t="shared" si="15"/>
        <v>5.3872681777853684</v>
      </c>
      <c r="P139" s="22">
        <v>40.200000000000003</v>
      </c>
      <c r="Q139" s="40">
        <f t="shared" si="15"/>
        <v>4.1900974716108461</v>
      </c>
      <c r="R139" s="40">
        <f t="shared" si="14"/>
        <v>0</v>
      </c>
      <c r="S139" s="43">
        <f t="shared" si="15"/>
        <v>0</v>
      </c>
    </row>
    <row r="140" spans="8:27" x14ac:dyDescent="0.25">
      <c r="H140" s="22">
        <v>89.5</v>
      </c>
      <c r="I140" s="40" t="e">
        <f>(H140-H139)/(#REF!*#REF!)^0.333</f>
        <v>#REF!</v>
      </c>
      <c r="J140" s="22">
        <v>79.400000000000006</v>
      </c>
      <c r="K140" s="40" t="e">
        <f>(J140-J139)/(#REF!*#REF!)^0.333</f>
        <v>#REF!</v>
      </c>
      <c r="M140" s="25">
        <v>2.5</v>
      </c>
      <c r="N140" s="22">
        <v>39.4</v>
      </c>
      <c r="O140" s="40">
        <f t="shared" si="15"/>
        <v>5.1050387359110898</v>
      </c>
      <c r="P140" s="22">
        <v>45.2</v>
      </c>
      <c r="Q140" s="40">
        <f t="shared" si="15"/>
        <v>3.1512584789574638</v>
      </c>
      <c r="R140" s="40">
        <f t="shared" si="14"/>
        <v>0</v>
      </c>
      <c r="S140" s="43">
        <f t="shared" si="15"/>
        <v>0</v>
      </c>
    </row>
    <row r="141" spans="8:27" x14ac:dyDescent="0.25">
      <c r="H141" s="22">
        <v>98.7</v>
      </c>
      <c r="I141" s="40" t="e">
        <f>(H141-H140)/(#REF!*#REF!)^0.333</f>
        <v>#REF!</v>
      </c>
      <c r="J141" s="22">
        <v>96</v>
      </c>
      <c r="K141" s="40" t="e">
        <f>(J141-J140)/(#REF!*#REF!)^0.333</f>
        <v>#REF!</v>
      </c>
      <c r="M141" s="25">
        <v>4</v>
      </c>
      <c r="N141" s="22">
        <v>50.5</v>
      </c>
      <c r="O141" s="40">
        <f t="shared" si="15"/>
        <v>5.1561195549725189</v>
      </c>
      <c r="P141" s="22">
        <v>53.2</v>
      </c>
      <c r="Q141" s="40">
        <f t="shared" si="15"/>
        <v>3.716122201781995</v>
      </c>
      <c r="R141" s="40">
        <f t="shared" si="14"/>
        <v>0</v>
      </c>
      <c r="S141" s="43">
        <f t="shared" si="15"/>
        <v>0</v>
      </c>
    </row>
    <row r="142" spans="8:27" x14ac:dyDescent="0.25">
      <c r="H142" s="22">
        <v>99.9</v>
      </c>
      <c r="I142" s="40" t="e">
        <f>(H142-H141)/(#REF!*#REF!)^0.333</f>
        <v>#REF!</v>
      </c>
      <c r="J142" s="22">
        <v>99.9</v>
      </c>
      <c r="K142" s="40" t="e">
        <f>(J142-J141)/(#REF!*#REF!)^0.333</f>
        <v>#REF!</v>
      </c>
      <c r="M142" s="25">
        <v>5</v>
      </c>
      <c r="N142" s="22">
        <v>57.1</v>
      </c>
      <c r="O142" s="40">
        <f t="shared" si="15"/>
        <v>2.43389000363279</v>
      </c>
      <c r="P142" s="22">
        <v>59.4</v>
      </c>
      <c r="Q142" s="40">
        <f t="shared" si="15"/>
        <v>2.2863815185641339</v>
      </c>
      <c r="R142" s="40">
        <f t="shared" si="14"/>
        <v>0</v>
      </c>
      <c r="S142" s="43">
        <f t="shared" si="15"/>
        <v>0</v>
      </c>
    </row>
    <row r="143" spans="8:27" x14ac:dyDescent="0.25">
      <c r="H143" s="22">
        <v>100</v>
      </c>
      <c r="I143" s="40" t="e">
        <f>(H143-H142)/(#REF!*#REF!)^0.333</f>
        <v>#REF!</v>
      </c>
      <c r="J143" s="22">
        <v>100</v>
      </c>
      <c r="K143" s="40" t="e">
        <f>(J143-J142)/(#REF!*#REF!)^0.333</f>
        <v>#REF!</v>
      </c>
      <c r="M143" s="25">
        <v>6.3</v>
      </c>
      <c r="N143" s="22">
        <v>64</v>
      </c>
      <c r="O143" s="40">
        <f t="shared" si="15"/>
        <v>2.1873167380337502</v>
      </c>
      <c r="P143" s="22">
        <v>64.8</v>
      </c>
      <c r="Q143" s="40">
        <f t="shared" si="15"/>
        <v>1.711813099330761</v>
      </c>
      <c r="R143" s="40">
        <f t="shared" si="14"/>
        <v>0</v>
      </c>
      <c r="S143" s="43">
        <f t="shared" si="15"/>
        <v>0</v>
      </c>
    </row>
    <row r="144" spans="8:27" x14ac:dyDescent="0.25">
      <c r="H144" s="22">
        <v>100</v>
      </c>
      <c r="I144" s="40" t="e">
        <f>(H144-H143)/(#REF!*#REF!)^0.333</f>
        <v>#REF!</v>
      </c>
      <c r="J144" s="22">
        <v>100</v>
      </c>
      <c r="K144" s="40" t="e">
        <f>(J144-J143)/(#REF!*#REF!)^0.333</f>
        <v>#REF!</v>
      </c>
      <c r="M144" s="25">
        <v>8</v>
      </c>
      <c r="N144" s="22">
        <v>75.099999999999994</v>
      </c>
      <c r="O144" s="40">
        <f t="shared" si="15"/>
        <v>3.0089405709401027</v>
      </c>
      <c r="P144" s="22">
        <v>71.5</v>
      </c>
      <c r="Q144" s="40">
        <f t="shared" si="15"/>
        <v>1.8162073716485323</v>
      </c>
      <c r="R144" s="40">
        <f t="shared" si="14"/>
        <v>0</v>
      </c>
      <c r="S144" s="43">
        <f t="shared" si="15"/>
        <v>0</v>
      </c>
    </row>
    <row r="145" spans="8:19" x14ac:dyDescent="0.25">
      <c r="H145" s="22">
        <v>100</v>
      </c>
      <c r="I145" s="40" t="e">
        <f>(H145-H144)/(#REF!*#REF!)^0.333</f>
        <v>#REF!</v>
      </c>
      <c r="J145" s="22">
        <v>100</v>
      </c>
      <c r="K145" s="40" t="e">
        <f>(J145-J144)/(#REF!*#REF!)^0.333</f>
        <v>#REF!</v>
      </c>
      <c r="M145" s="25">
        <v>10</v>
      </c>
      <c r="N145" s="22">
        <v>86.5</v>
      </c>
      <c r="O145" s="40">
        <f t="shared" si="15"/>
        <v>2.6495729764573683</v>
      </c>
      <c r="P145" s="22">
        <v>81.900000000000006</v>
      </c>
      <c r="Q145" s="40">
        <f t="shared" si="15"/>
        <v>2.417154294311985</v>
      </c>
      <c r="R145" s="40">
        <f t="shared" si="14"/>
        <v>0</v>
      </c>
      <c r="S145" s="43">
        <f t="shared" si="15"/>
        <v>0</v>
      </c>
    </row>
    <row r="146" spans="8:19" x14ac:dyDescent="0.25">
      <c r="H146" s="22">
        <v>100</v>
      </c>
      <c r="I146" s="40" t="e">
        <f>(H146-H145)/(#REF!*#REF!)^0.333</f>
        <v>#REF!</v>
      </c>
      <c r="J146" s="22">
        <v>100</v>
      </c>
      <c r="K146" s="40" t="e">
        <f>(J146-J145)/(#REF!*#REF!)^0.333</f>
        <v>#REF!</v>
      </c>
      <c r="M146" s="25">
        <v>12.5</v>
      </c>
      <c r="N146" s="22">
        <v>98</v>
      </c>
      <c r="O146" s="40">
        <f t="shared" si="15"/>
        <v>2.303704687631277</v>
      </c>
      <c r="P146" s="22">
        <v>94.3</v>
      </c>
      <c r="Q146" s="40">
        <f t="shared" si="15"/>
        <v>2.4839946197067664</v>
      </c>
      <c r="R146" s="40">
        <f t="shared" si="14"/>
        <v>0</v>
      </c>
      <c r="S146" s="43">
        <f t="shared" si="15"/>
        <v>0</v>
      </c>
    </row>
    <row r="147" spans="8:19" x14ac:dyDescent="0.25">
      <c r="H147" s="22">
        <v>100</v>
      </c>
      <c r="I147" s="40" t="e">
        <f>(H147-H146)/(#REF!*#REF!)^0.333</f>
        <v>#REF!</v>
      </c>
      <c r="J147" s="22">
        <v>100</v>
      </c>
      <c r="K147" s="40" t="e">
        <f>(J147-J146)/(#REF!*#REF!)^0.333</f>
        <v>#REF!</v>
      </c>
      <c r="M147" s="25">
        <v>16</v>
      </c>
      <c r="N147" s="22">
        <v>100</v>
      </c>
      <c r="O147" s="40">
        <f t="shared" si="15"/>
        <v>0.34259972269678296</v>
      </c>
      <c r="P147" s="22">
        <v>100</v>
      </c>
      <c r="Q147" s="40">
        <f t="shared" si="15"/>
        <v>0.97640920968583189</v>
      </c>
      <c r="R147" s="40">
        <f t="shared" si="14"/>
        <v>0</v>
      </c>
      <c r="S147" s="43">
        <f t="shared" si="15"/>
        <v>0</v>
      </c>
    </row>
    <row r="148" spans="8:19" x14ac:dyDescent="0.25">
      <c r="H148" s="22">
        <v>100</v>
      </c>
      <c r="I148" s="40" t="e">
        <f>(H148-H147)/(#REF!*#REF!)^0.333</f>
        <v>#REF!</v>
      </c>
      <c r="J148" s="22">
        <v>100</v>
      </c>
      <c r="K148" s="40" t="e">
        <f>(J148-J147)/(#REF!*#REF!)^0.333</f>
        <v>#REF!</v>
      </c>
      <c r="M148" s="25">
        <v>20</v>
      </c>
      <c r="N148" s="22">
        <v>100</v>
      </c>
      <c r="O148" s="40">
        <f t="shared" si="15"/>
        <v>0</v>
      </c>
      <c r="P148" s="22">
        <v>100</v>
      </c>
      <c r="Q148" s="40">
        <f t="shared" si="15"/>
        <v>0</v>
      </c>
      <c r="R148" s="40">
        <f t="shared" si="14"/>
        <v>0</v>
      </c>
      <c r="S148" s="43">
        <f t="shared" si="15"/>
        <v>0</v>
      </c>
    </row>
    <row r="149" spans="8:19" x14ac:dyDescent="0.25">
      <c r="H149" s="22">
        <v>100</v>
      </c>
      <c r="I149" s="40" t="e">
        <f>(H149-H148)/(#REF!*#REF!)^0.333</f>
        <v>#REF!</v>
      </c>
      <c r="J149" s="22">
        <v>100</v>
      </c>
      <c r="K149" s="40" t="e">
        <f>(J149-J148)/(#REF!*#REF!)^0.333</f>
        <v>#REF!</v>
      </c>
      <c r="M149" s="25">
        <v>25</v>
      </c>
      <c r="N149" s="22">
        <v>100</v>
      </c>
      <c r="O149" s="40">
        <f t="shared" si="15"/>
        <v>0</v>
      </c>
      <c r="P149" s="22">
        <v>100</v>
      </c>
      <c r="Q149" s="40">
        <f t="shared" si="15"/>
        <v>0</v>
      </c>
      <c r="R149" s="40">
        <f t="shared" si="14"/>
        <v>0</v>
      </c>
      <c r="S149" s="43">
        <f t="shared" si="15"/>
        <v>0</v>
      </c>
    </row>
    <row r="150" spans="8:19" x14ac:dyDescent="0.25">
      <c r="H150" s="23">
        <v>100</v>
      </c>
      <c r="I150" s="40" t="e">
        <f>(H150-H149)/(#REF!*#REF!)^0.333</f>
        <v>#REF!</v>
      </c>
      <c r="J150" s="23">
        <v>100</v>
      </c>
      <c r="K150" s="40" t="e">
        <f>(J150-J149)/(#REF!*#REF!)^0.333</f>
        <v>#REF!</v>
      </c>
      <c r="M150" s="26">
        <v>31.5</v>
      </c>
      <c r="N150" s="23">
        <v>100</v>
      </c>
      <c r="O150" s="44">
        <f t="shared" si="15"/>
        <v>0</v>
      </c>
      <c r="P150" s="23">
        <v>100</v>
      </c>
      <c r="Q150" s="44">
        <f t="shared" si="15"/>
        <v>0</v>
      </c>
      <c r="R150" s="44">
        <f t="shared" si="14"/>
        <v>0</v>
      </c>
      <c r="S150" s="45">
        <f t="shared" si="15"/>
        <v>0</v>
      </c>
    </row>
    <row r="151" spans="8:19" x14ac:dyDescent="0.25">
      <c r="I151" s="2"/>
    </row>
    <row r="152" spans="8:19" x14ac:dyDescent="0.25">
      <c r="H152" s="46" t="s">
        <v>43</v>
      </c>
      <c r="I152" s="31" t="e">
        <f>SUM(I131:I150)</f>
        <v>#REF!</v>
      </c>
      <c r="J152" s="46" t="s">
        <v>43</v>
      </c>
      <c r="K152" s="31" t="e">
        <f>SUM(K131:K150)</f>
        <v>#REF!</v>
      </c>
      <c r="L152" s="4"/>
      <c r="M152" s="4"/>
      <c r="N152" s="46" t="s">
        <v>43</v>
      </c>
      <c r="O152" s="31">
        <f>SUM(O131:O150)</f>
        <v>95.655799401833931</v>
      </c>
      <c r="P152" s="46" t="s">
        <v>43</v>
      </c>
      <c r="Q152" s="31">
        <f>SUM(Q131:Q150)</f>
        <v>117.41903099074159</v>
      </c>
      <c r="R152" s="46" t="s">
        <v>43</v>
      </c>
      <c r="S152" s="31">
        <f>SUM(S131:S150)</f>
        <v>0</v>
      </c>
    </row>
    <row r="154" spans="8:19" x14ac:dyDescent="0.25">
      <c r="H154" s="4" t="s">
        <v>42</v>
      </c>
      <c r="I154" s="1">
        <v>50</v>
      </c>
      <c r="J154" s="4"/>
      <c r="K154" s="1">
        <v>50</v>
      </c>
      <c r="L154" s="4"/>
      <c r="M154" s="4"/>
      <c r="N154" s="4"/>
      <c r="O154" s="1">
        <v>50</v>
      </c>
      <c r="P154" s="4"/>
      <c r="Q154" s="1">
        <v>50</v>
      </c>
      <c r="R154" s="4"/>
      <c r="S154" s="1">
        <v>44</v>
      </c>
    </row>
    <row r="156" spans="8:19" x14ac:dyDescent="0.25">
      <c r="H156" t="s">
        <v>41</v>
      </c>
      <c r="J156" t="s">
        <v>41</v>
      </c>
      <c r="N156" t="s">
        <v>41</v>
      </c>
      <c r="P156" t="s">
        <v>41</v>
      </c>
      <c r="R156" t="s">
        <v>41</v>
      </c>
    </row>
    <row r="157" spans="8:19" x14ac:dyDescent="0.25">
      <c r="H157" t="s">
        <v>44</v>
      </c>
      <c r="I157" s="69" t="e">
        <f>I152*$R$127*X121/100*I154/100</f>
        <v>#REF!</v>
      </c>
      <c r="J157" t="s">
        <v>44</v>
      </c>
      <c r="K157" s="69" t="e">
        <f>K152*$R$127*Y121/100*K154/100</f>
        <v>#REF!</v>
      </c>
      <c r="N157" t="s">
        <v>40</v>
      </c>
      <c r="O157" s="69">
        <f>O152*$R$127*X121/100</f>
        <v>3.2905594994230869</v>
      </c>
      <c r="P157" t="s">
        <v>40</v>
      </c>
      <c r="Q157" s="69">
        <f>Q152*$R$127*Y121/100</f>
        <v>4.0392146660815111</v>
      </c>
      <c r="R157" t="s">
        <v>40</v>
      </c>
      <c r="S157" s="69">
        <f>S152*$R$127*Z121/100</f>
        <v>0</v>
      </c>
    </row>
    <row r="158" spans="8:19" x14ac:dyDescent="0.25">
      <c r="H158" t="s">
        <v>16</v>
      </c>
      <c r="I158" s="69"/>
      <c r="J158" t="s">
        <v>16</v>
      </c>
      <c r="K158" s="69"/>
      <c r="N158" t="s">
        <v>16</v>
      </c>
      <c r="O158" s="69"/>
      <c r="P158" t="s">
        <v>16</v>
      </c>
      <c r="Q158" s="69"/>
      <c r="R158" t="s">
        <v>16</v>
      </c>
      <c r="S158" s="69"/>
    </row>
    <row r="162" spans="8:19" x14ac:dyDescent="0.25">
      <c r="H162" t="s">
        <v>30</v>
      </c>
      <c r="K162" s="68">
        <v>0.18</v>
      </c>
      <c r="L162" s="68"/>
      <c r="M162" s="68"/>
      <c r="O162" s="27">
        <f>$K$162*X124</f>
        <v>2.3490000000000002</v>
      </c>
      <c r="Q162" s="27">
        <f>$K$162*Y124</f>
        <v>2.3490000000000002</v>
      </c>
      <c r="S162" s="27">
        <f>$K$162*Z124</f>
        <v>2.3490000000000002</v>
      </c>
    </row>
    <row r="163" spans="8:19" x14ac:dyDescent="0.25">
      <c r="H163" t="s">
        <v>33</v>
      </c>
    </row>
    <row r="165" spans="8:19" x14ac:dyDescent="0.25">
      <c r="H165" s="70" t="s">
        <v>27</v>
      </c>
      <c r="I165" s="70"/>
      <c r="J165" s="70"/>
      <c r="O165" s="27">
        <f>O157+O162</f>
        <v>5.6395594994230871</v>
      </c>
      <c r="P165" s="4"/>
      <c r="Q165" s="27">
        <f>Q157+Q162</f>
        <v>6.3882146660815113</v>
      </c>
      <c r="R165" s="4"/>
      <c r="S165" s="27">
        <f>S157+S162</f>
        <v>2.3490000000000002</v>
      </c>
    </row>
    <row r="166" spans="8:19" x14ac:dyDescent="0.25">
      <c r="H166" s="70"/>
      <c r="I166" s="70"/>
      <c r="J166" s="70"/>
    </row>
    <row r="168" spans="8:19" x14ac:dyDescent="0.25">
      <c r="H168" s="2" t="s">
        <v>26</v>
      </c>
      <c r="I168" s="2" t="s">
        <v>20</v>
      </c>
      <c r="J168" s="2"/>
      <c r="O168" s="5">
        <v>29.7</v>
      </c>
      <c r="Q168" s="5">
        <v>29.7</v>
      </c>
      <c r="S168" s="5">
        <v>29.7</v>
      </c>
    </row>
    <row r="169" spans="8:19" x14ac:dyDescent="0.25">
      <c r="H169" s="2" t="s">
        <v>19</v>
      </c>
      <c r="I169" s="2" t="s">
        <v>24</v>
      </c>
      <c r="J169" s="2"/>
      <c r="O169" s="27">
        <f>O165*(100-O168)/100</f>
        <v>3.9646103280944298</v>
      </c>
      <c r="Q169" s="27">
        <f>Q165*(100-Q168)/100</f>
        <v>4.4909149102553023</v>
      </c>
      <c r="S169" s="27">
        <f>S165*(100-S168)/100</f>
        <v>1.6513470000000001</v>
      </c>
    </row>
  </sheetData>
  <mergeCells count="22">
    <mergeCell ref="K162:M162"/>
    <mergeCell ref="H165:J166"/>
    <mergeCell ref="H127:P127"/>
    <mergeCell ref="I157:I158"/>
    <mergeCell ref="K157:K158"/>
    <mergeCell ref="O157:O158"/>
    <mergeCell ref="AA128:AE128"/>
    <mergeCell ref="U128:W129"/>
    <mergeCell ref="X128:X129"/>
    <mergeCell ref="Y128:Y129"/>
    <mergeCell ref="Z128:Z129"/>
    <mergeCell ref="U119:V119"/>
    <mergeCell ref="X123:Z123"/>
    <mergeCell ref="U118:W118"/>
    <mergeCell ref="X118:Z118"/>
    <mergeCell ref="Q157:Q158"/>
    <mergeCell ref="S157:S158"/>
    <mergeCell ref="B4:C4"/>
    <mergeCell ref="D4:E4"/>
    <mergeCell ref="B2:E2"/>
    <mergeCell ref="B20:D20"/>
    <mergeCell ref="U102:Z10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Fuseau cible BAP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Denarié Emmanuel</dc:creator>
  <cp:lastModifiedBy>Emmanuel Denarié</cp:lastModifiedBy>
  <dcterms:created xsi:type="dcterms:W3CDTF">2016-11-04T13:49:51Z</dcterms:created>
  <dcterms:modified xsi:type="dcterms:W3CDTF">2025-10-07T11:28:08Z</dcterms:modified>
</cp:coreProperties>
</file>