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ssilop\Desktop\Work\Course\Lectures\2020\"/>
    </mc:Choice>
  </mc:AlternateContent>
  <xr:revisionPtr revIDLastSave="0" documentId="13_ncr:1_{5BD4957C-1E05-4248-BB61-D391A3160C27}" xr6:coauthVersionLast="36" xr6:coauthVersionMax="36" xr10:uidLastSave="{00000000-0000-0000-0000-000000000000}"/>
  <bookViews>
    <workbookView xWindow="0" yWindow="0" windowWidth="38400" windowHeight="17090" xr2:uid="{C6EB0B2A-CEEC-4A22-964E-3587EB2153D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4" i="1" l="1" a="1"/>
  <c r="S34" i="1" s="1"/>
  <c r="E14" i="1"/>
  <c r="F14" i="1"/>
  <c r="G14" i="1"/>
  <c r="G13" i="1"/>
  <c r="F13" i="1"/>
  <c r="E13" i="1"/>
  <c r="G12" i="1"/>
  <c r="F12" i="1"/>
  <c r="E12" i="1"/>
  <c r="O34" i="1" a="1"/>
  <c r="O36" i="1" s="1"/>
  <c r="K34" i="1" a="1"/>
  <c r="K35" i="1" s="1"/>
  <c r="M25" i="1" a="1"/>
  <c r="M28" i="1" s="1"/>
  <c r="N25" i="1" a="1"/>
  <c r="R25" i="1" s="1"/>
  <c r="N25" i="1"/>
  <c r="O25" i="1"/>
  <c r="P25" i="1"/>
  <c r="Q25" i="1"/>
  <c r="O26" i="1"/>
  <c r="P26" i="1"/>
  <c r="Q26" i="1"/>
  <c r="R26" i="1"/>
  <c r="S26" i="1"/>
  <c r="Q27" i="1"/>
  <c r="R27" i="1"/>
  <c r="S27" i="1"/>
  <c r="N28" i="1"/>
  <c r="O28" i="1"/>
  <c r="S28" i="1"/>
  <c r="N29" i="1"/>
  <c r="O29" i="1"/>
  <c r="P29" i="1"/>
  <c r="Q29" i="1"/>
  <c r="O30" i="1"/>
  <c r="P30" i="1"/>
  <c r="Q30" i="1"/>
  <c r="R30" i="1"/>
  <c r="S30" i="1"/>
  <c r="Q20" i="1" a="1"/>
  <c r="Q20" i="1" s="1"/>
  <c r="N20" i="1" a="1"/>
  <c r="P21" i="1" s="1"/>
  <c r="N20" i="1"/>
  <c r="O20" i="1"/>
  <c r="P20" i="1"/>
  <c r="N21" i="1"/>
  <c r="O21" i="1"/>
  <c r="N22" i="1"/>
  <c r="O22" i="1"/>
  <c r="P22" i="1"/>
  <c r="Q17" i="1" a="1"/>
  <c r="R18" i="1" s="1"/>
  <c r="N17" i="1" a="1"/>
  <c r="P18" i="1" s="1"/>
  <c r="N17" i="1"/>
  <c r="O17" i="1"/>
  <c r="P17" i="1"/>
  <c r="N18" i="1"/>
  <c r="O18" i="1"/>
  <c r="O19" i="1"/>
  <c r="P19" i="1"/>
  <c r="N12" i="1" a="1"/>
  <c r="P13" i="1" s="1"/>
  <c r="R7" i="1" a="1"/>
  <c r="T8" i="1" s="1"/>
  <c r="R7" i="1"/>
  <c r="S7" i="1"/>
  <c r="T7" i="1"/>
  <c r="R8" i="1"/>
  <c r="S8" i="1"/>
  <c r="S9" i="1"/>
  <c r="T9" i="1"/>
  <c r="H4" i="1"/>
  <c r="G4" i="1"/>
  <c r="G3" i="1"/>
  <c r="F3" i="1"/>
  <c r="N7" i="1" a="1"/>
  <c r="O7" i="1" s="1"/>
  <c r="S36" i="1" l="1"/>
  <c r="S35" i="1"/>
  <c r="O34" i="1"/>
  <c r="O35" i="1"/>
  <c r="K34" i="1"/>
  <c r="K36" i="1"/>
  <c r="M29" i="1"/>
  <c r="M27" i="1"/>
  <c r="M26" i="1"/>
  <c r="M25" i="1"/>
  <c r="M30" i="1"/>
  <c r="N30" i="1"/>
  <c r="R28" i="1"/>
  <c r="P27" i="1"/>
  <c r="N26" i="1"/>
  <c r="S29" i="1"/>
  <c r="Q28" i="1"/>
  <c r="O27" i="1"/>
  <c r="S25" i="1"/>
  <c r="R29" i="1"/>
  <c r="P28" i="1"/>
  <c r="N27" i="1"/>
  <c r="R22" i="1"/>
  <c r="Q22" i="1"/>
  <c r="S21" i="1"/>
  <c r="R21" i="1"/>
  <c r="Q21" i="1"/>
  <c r="S20" i="1"/>
  <c r="R20" i="1"/>
  <c r="S22" i="1"/>
  <c r="Q18" i="1"/>
  <c r="S17" i="1"/>
  <c r="R17" i="1"/>
  <c r="S19" i="1"/>
  <c r="Q17" i="1"/>
  <c r="R19" i="1"/>
  <c r="Q19" i="1"/>
  <c r="S18" i="1"/>
  <c r="N19" i="1"/>
  <c r="O13" i="1"/>
  <c r="N13" i="1"/>
  <c r="P12" i="1"/>
  <c r="O12" i="1"/>
  <c r="P14" i="1"/>
  <c r="N12" i="1"/>
  <c r="O14" i="1"/>
  <c r="N14" i="1"/>
  <c r="R9" i="1"/>
  <c r="P9" i="1"/>
  <c r="N7" i="1"/>
  <c r="O9" i="1"/>
  <c r="N9" i="1"/>
  <c r="P8" i="1"/>
  <c r="O8" i="1"/>
  <c r="N8" i="1"/>
  <c r="P7" i="1"/>
  <c r="B12" i="1"/>
  <c r="D12" i="1" s="1"/>
  <c r="B17" i="1"/>
  <c r="F7" i="1"/>
  <c r="E8" i="1" s="1"/>
  <c r="G9" i="1"/>
  <c r="F8" i="1"/>
  <c r="D17" i="1"/>
  <c r="B10" i="1"/>
  <c r="B9" i="1"/>
  <c r="B8" i="1"/>
  <c r="B7" i="1"/>
  <c r="E7" i="1" s="1"/>
  <c r="C12" i="1" l="1"/>
  <c r="C17" i="1"/>
  <c r="K8" i="1" l="1"/>
  <c r="J9" i="1" s="1"/>
  <c r="K7" i="1"/>
  <c r="I9" i="1" s="1"/>
  <c r="J7" i="1"/>
  <c r="I8" i="1" s="1"/>
  <c r="I7" i="1"/>
  <c r="K9" i="1"/>
  <c r="J8" i="1"/>
  <c r="K13" i="1"/>
  <c r="J14" i="1" s="1"/>
  <c r="K12" i="1"/>
  <c r="I14" i="1" s="1"/>
  <c r="J12" i="1"/>
  <c r="I13" i="1" s="1"/>
  <c r="I12" i="1"/>
  <c r="K14" i="1"/>
  <c r="J13" i="1"/>
</calcChain>
</file>

<file path=xl/sharedStrings.xml><?xml version="1.0" encoding="utf-8"?>
<sst xmlns="http://schemas.openxmlformats.org/spreadsheetml/2006/main" count="48" uniqueCount="44">
  <si>
    <t>E1</t>
  </si>
  <si>
    <t>E2</t>
  </si>
  <si>
    <t>v12</t>
  </si>
  <si>
    <t>G12</t>
  </si>
  <si>
    <t>Q11</t>
  </si>
  <si>
    <t>v21</t>
  </si>
  <si>
    <t>Q22</t>
  </si>
  <si>
    <t>Q12</t>
  </si>
  <si>
    <t>Q66</t>
  </si>
  <si>
    <t>Q30</t>
  </si>
  <si>
    <t>Q0</t>
  </si>
  <si>
    <t>Q(-45)</t>
  </si>
  <si>
    <t>Pam</t>
  </si>
  <si>
    <t>Pa</t>
  </si>
  <si>
    <t>A</t>
  </si>
  <si>
    <t>D</t>
  </si>
  <si>
    <t>B</t>
  </si>
  <si>
    <t>Pam2</t>
  </si>
  <si>
    <t>Nx</t>
  </si>
  <si>
    <t>Ny</t>
  </si>
  <si>
    <t>Ns</t>
  </si>
  <si>
    <t>Mx</t>
  </si>
  <si>
    <t>My</t>
  </si>
  <si>
    <t>Ms</t>
  </si>
  <si>
    <t>ex</t>
  </si>
  <si>
    <t>ey</t>
  </si>
  <si>
    <t>Kx</t>
  </si>
  <si>
    <t>Ky</t>
  </si>
  <si>
    <t>Kxy</t>
  </si>
  <si>
    <t>γxy</t>
  </si>
  <si>
    <t>e.g. 30top</t>
  </si>
  <si>
    <t>z=-0.0025</t>
  </si>
  <si>
    <t>exo</t>
  </si>
  <si>
    <t>eyo</t>
  </si>
  <si>
    <t>γxyo</t>
  </si>
  <si>
    <t>σy</t>
  </si>
  <si>
    <t>σx</t>
  </si>
  <si>
    <t>τxy, σs</t>
  </si>
  <si>
    <t>σ1</t>
  </si>
  <si>
    <t>σ2</t>
  </si>
  <si>
    <t>τ12, σ6</t>
  </si>
  <si>
    <t>Transfoarmation of stresses</t>
  </si>
  <si>
    <t>midp;ane strains and curvatures</t>
  </si>
  <si>
    <t>total strains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</si>
</sst>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1" fontId="0" fillId="0" borderId="0" xfId="0" applyNumberFormat="1"/>
    <xf numFmtId="0" fontId="0" fillId="2" borderId="0" xfId="0" applyFill="1"/>
    <xf numFmtId="11" fontId="0" fillId="3" borderId="0" xfId="0" applyNumberFormat="1" applyFill="1"/>
    <xf numFmtId="11" fontId="0" fillId="4" borderId="0" xfId="0" applyNumberFormat="1" applyFill="1"/>
    <xf numFmtId="11" fontId="0" fillId="5" borderId="0" xfId="0" applyNumberFormat="1" applyFill="1"/>
    <xf numFmtId="11" fontId="0" fillId="6" borderId="0" xfId="0" applyNumberFormat="1" applyFill="1"/>
    <xf numFmtId="11" fontId="0" fillId="7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282246</xdr:colOff>
          <xdr:row>17</xdr:row>
          <xdr:rowOff>151533</xdr:rowOff>
        </xdr:from>
        <xdr:to>
          <xdr:col>4</xdr:col>
          <xdr:colOff>140138</xdr:colOff>
          <xdr:row>24</xdr:row>
          <xdr:rowOff>153982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4</xdr:col>
      <xdr:colOff>608725</xdr:colOff>
      <xdr:row>18</xdr:row>
      <xdr:rowOff>85511</xdr:rowOff>
    </xdr:from>
    <xdr:to>
      <xdr:col>9</xdr:col>
      <xdr:colOff>420415</xdr:colOff>
      <xdr:row>24</xdr:row>
      <xdr:rowOff>95759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A509B2-8736-4AAC-A360-213248243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62587" y="3396270"/>
          <a:ext cx="3661104" cy="1113834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722586</xdr:colOff>
          <xdr:row>23</xdr:row>
          <xdr:rowOff>87586</xdr:rowOff>
        </xdr:from>
        <xdr:to>
          <xdr:col>11</xdr:col>
          <xdr:colOff>336839</xdr:colOff>
          <xdr:row>30</xdr:row>
          <xdr:rowOff>156779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0597554-65B2-4881-8F5D-EB8ED315A5A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xdr:twoCellAnchor>
    <xdr:from>
      <xdr:col>20</xdr:col>
      <xdr:colOff>166414</xdr:colOff>
      <xdr:row>18</xdr:row>
      <xdr:rowOff>83207</xdr:rowOff>
    </xdr:from>
    <xdr:to>
      <xdr:col>20</xdr:col>
      <xdr:colOff>455448</xdr:colOff>
      <xdr:row>23</xdr:row>
      <xdr:rowOff>153276</xdr:rowOff>
    </xdr:to>
    <xdr:sp macro="" textlink="">
      <xdr:nvSpPr>
        <xdr:cNvPr id="3" name="Arrow: Curved Left 2">
          <a:extLst>
            <a:ext uri="{FF2B5EF4-FFF2-40B4-BE49-F238E27FC236}">
              <a16:creationId xmlns:a16="http://schemas.microsoft.com/office/drawing/2014/main" id="{CF52A961-DB19-47E1-8114-B05C262DB694}"/>
            </a:ext>
          </a:extLst>
        </xdr:cNvPr>
        <xdr:cNvSpPr/>
      </xdr:nvSpPr>
      <xdr:spPr>
        <a:xfrm>
          <a:off x="15647276" y="3393966"/>
          <a:ext cx="289034" cy="989724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376620</xdr:colOff>
          <xdr:row>32</xdr:row>
          <xdr:rowOff>72835</xdr:rowOff>
        </xdr:from>
        <xdr:to>
          <xdr:col>7</xdr:col>
          <xdr:colOff>402896</xdr:colOff>
          <xdr:row>36</xdr:row>
          <xdr:rowOff>8320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74F6C96-70F0-4221-B5BE-D82101E88E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218965</xdr:colOff>
      <xdr:row>31</xdr:row>
      <xdr:rowOff>65690</xdr:rowOff>
    </xdr:from>
    <xdr:to>
      <xdr:col>6</xdr:col>
      <xdr:colOff>157656</xdr:colOff>
      <xdr:row>37</xdr:row>
      <xdr:rowOff>39414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2E3C702D-5E90-4592-AB32-05EA28C7A0B1}"/>
            </a:ext>
          </a:extLst>
        </xdr:cNvPr>
        <xdr:cNvSpPr/>
      </xdr:nvSpPr>
      <xdr:spPr>
        <a:xfrm>
          <a:off x="1655379" y="5767552"/>
          <a:ext cx="2811518" cy="107731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262759</xdr:colOff>
      <xdr:row>34</xdr:row>
      <xdr:rowOff>30656</xdr:rowOff>
    </xdr:from>
    <xdr:to>
      <xdr:col>12</xdr:col>
      <xdr:colOff>271517</xdr:colOff>
      <xdr:row>34</xdr:row>
      <xdr:rowOff>175173</xdr:rowOff>
    </xdr:to>
    <xdr:sp macro="" textlink="">
      <xdr:nvSpPr>
        <xdr:cNvPr id="5" name="Arrow: Right 4">
          <a:extLst>
            <a:ext uri="{FF2B5EF4-FFF2-40B4-BE49-F238E27FC236}">
              <a16:creationId xmlns:a16="http://schemas.microsoft.com/office/drawing/2014/main" id="{EEFB921F-54D6-4443-A023-531A70D050CF}"/>
            </a:ext>
          </a:extLst>
        </xdr:cNvPr>
        <xdr:cNvSpPr/>
      </xdr:nvSpPr>
      <xdr:spPr>
        <a:xfrm>
          <a:off x="8465207" y="6284311"/>
          <a:ext cx="617482" cy="144517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4379</xdr:colOff>
          <xdr:row>37</xdr:row>
          <xdr:rowOff>12129</xdr:rowOff>
        </xdr:from>
        <xdr:to>
          <xdr:col>18</xdr:col>
          <xdr:colOff>681421</xdr:colOff>
          <xdr:row>41</xdr:row>
          <xdr:rowOff>137511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A2C45E4-921F-4CA1-A317-66D861390C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xdr:twoCellAnchor>
    <xdr:from>
      <xdr:col>16</xdr:col>
      <xdr:colOff>318814</xdr:colOff>
      <xdr:row>31</xdr:row>
      <xdr:rowOff>148896</xdr:rowOff>
    </xdr:from>
    <xdr:to>
      <xdr:col>19</xdr:col>
      <xdr:colOff>433552</xdr:colOff>
      <xdr:row>37</xdr:row>
      <xdr:rowOff>12261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C09CC093-A8FE-4393-9A06-1EEFA2E0D85E}"/>
            </a:ext>
          </a:extLst>
        </xdr:cNvPr>
        <xdr:cNvSpPr/>
      </xdr:nvSpPr>
      <xdr:spPr>
        <a:xfrm>
          <a:off x="12353159" y="5850758"/>
          <a:ext cx="2733565" cy="966951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07E58-8BB6-472B-A9D6-DC5A9D7BF319}">
  <dimension ref="A1:U36"/>
  <sheetViews>
    <sheetView tabSelected="1" topLeftCell="A4" zoomScale="145" zoomScaleNormal="145" workbookViewId="0">
      <selection activeCell="A36" sqref="A36"/>
    </sheetView>
  </sheetViews>
  <sheetFormatPr defaultRowHeight="14.5" x14ac:dyDescent="0.35"/>
  <cols>
    <col min="2" max="2" width="11.81640625" bestFit="1" customWidth="1"/>
    <col min="5" max="6" width="11.81640625" bestFit="1" customWidth="1"/>
    <col min="7" max="7" width="10.81640625" bestFit="1" customWidth="1"/>
    <col min="9" max="10" width="11.81640625" bestFit="1" customWidth="1"/>
    <col min="11" max="11" width="12.453125" bestFit="1" customWidth="1"/>
    <col min="14" max="18" width="12.453125" bestFit="1" customWidth="1"/>
    <col min="19" max="19" width="12.54296875" bestFit="1" customWidth="1"/>
    <col min="20" max="20" width="12.453125" bestFit="1" customWidth="1"/>
  </cols>
  <sheetData>
    <row r="1" spans="1:21" x14ac:dyDescent="0.35">
      <c r="A1" t="s">
        <v>0</v>
      </c>
      <c r="B1" s="1">
        <v>181000000000</v>
      </c>
    </row>
    <row r="2" spans="1:21" x14ac:dyDescent="0.35">
      <c r="A2" t="s">
        <v>1</v>
      </c>
      <c r="B2" s="1">
        <v>10300000000</v>
      </c>
    </row>
    <row r="3" spans="1:21" x14ac:dyDescent="0.35">
      <c r="A3" t="s">
        <v>2</v>
      </c>
      <c r="B3">
        <v>0.28000000000000003</v>
      </c>
      <c r="F3">
        <f>0.0025</f>
        <v>2.5000000000000001E-3</v>
      </c>
      <c r="G3">
        <f>F3^2</f>
        <v>6.2500000000000003E-6</v>
      </c>
    </row>
    <row r="4" spans="1:21" x14ac:dyDescent="0.35">
      <c r="A4" t="s">
        <v>3</v>
      </c>
      <c r="B4" s="1">
        <v>7170000000</v>
      </c>
      <c r="F4">
        <v>-2.5000000000000001E-3</v>
      </c>
      <c r="G4">
        <f>F4^2</f>
        <v>6.2500000000000003E-6</v>
      </c>
      <c r="H4">
        <f>G3-G4</f>
        <v>0</v>
      </c>
    </row>
    <row r="5" spans="1:21" x14ac:dyDescent="0.35">
      <c r="A5" s="2" t="s">
        <v>5</v>
      </c>
      <c r="B5" s="2">
        <v>1.6E-2</v>
      </c>
    </row>
    <row r="6" spans="1:21" x14ac:dyDescent="0.35">
      <c r="E6" t="s">
        <v>10</v>
      </c>
      <c r="I6" t="s">
        <v>9</v>
      </c>
      <c r="N6" t="s">
        <v>14</v>
      </c>
      <c r="R6" t="s">
        <v>16</v>
      </c>
    </row>
    <row r="7" spans="1:21" x14ac:dyDescent="0.35">
      <c r="A7" t="s">
        <v>4</v>
      </c>
      <c r="B7" s="1">
        <f>B1/(1-B3*B5)</f>
        <v>181814529090.32468</v>
      </c>
      <c r="E7" s="1">
        <f>B7</f>
        <v>181814529090.32468</v>
      </c>
      <c r="F7" s="1">
        <f>B9</f>
        <v>2896978463.5165548</v>
      </c>
      <c r="G7" s="1">
        <v>0</v>
      </c>
      <c r="I7" s="7">
        <f>$B$7*C12^4+$B$8*D12^4+2*($B$9+2*$B$10)*C12^2*D12^2</f>
        <v>109381186515.5899</v>
      </c>
      <c r="J7" s="7">
        <f>($B$7+$B$8-4*$B$10)*C12^2*D12^2+$B$9*(C12^4+D12^4)</f>
        <v>32463276679.524269</v>
      </c>
      <c r="K7" s="7">
        <f>($B$7-$B$9-2*$B$10)*C12^3*D12-($B$8-$B$9-2*$B$10)*D12^3*C12</f>
        <v>54194059633.7649</v>
      </c>
      <c r="N7" s="3">
        <f t="array" ref="N7:P9">(-0.0025-(-0.0075))*E7:G9+(0.0025-(-0.0025))*I7:K9+(0.0075-0.0025)*I12:K14</f>
        <v>1739272125.1205404</v>
      </c>
      <c r="O7" s="3">
        <v>388394822.80617166</v>
      </c>
      <c r="P7" s="3">
        <v>56635076.375188977</v>
      </c>
      <c r="R7" s="4">
        <f t="array" ref="R7:T9">0.5*((-0.0025^2-(-0.0075^2))*E7:G9+(0.0025^2-(-0.0025^2))*I7:K9+(0.0075^2-0.0025^2)*I12:K14)</f>
        <v>-3128895.4918032787</v>
      </c>
      <c r="S7" s="4">
        <v>985543.27386692399</v>
      </c>
      <c r="T7" s="4">
        <v>-1071676.1089681778</v>
      </c>
    </row>
    <row r="8" spans="1:21" x14ac:dyDescent="0.35">
      <c r="A8" t="s">
        <v>6</v>
      </c>
      <c r="B8" s="1">
        <f>B2/(1-B3*B5)</f>
        <v>10346351655.416265</v>
      </c>
      <c r="E8" s="1">
        <f>F7</f>
        <v>2896978463.5165548</v>
      </c>
      <c r="F8" s="1">
        <f>B8</f>
        <v>10346351655.416265</v>
      </c>
      <c r="G8" s="1">
        <v>0</v>
      </c>
      <c r="H8" s="2" t="s">
        <v>13</v>
      </c>
      <c r="I8" s="7">
        <f>J7</f>
        <v>32463276679.524269</v>
      </c>
      <c r="J8" s="7">
        <f>$B$7*D12^4+$B$8*C12^4+2*($B$9+2*$B$10)*C12^2*D12^2</f>
        <v>23647097798.135647</v>
      </c>
      <c r="K8" s="7">
        <f>($B$7-$B$9-2*$B$10)*C12*D12^3-($B$8-$B$9-2*$B$10)*C12^3*D12</f>
        <v>20053839165.859268</v>
      </c>
      <c r="L8" s="2" t="s">
        <v>13</v>
      </c>
      <c r="N8" s="3">
        <v>388394822.80617166</v>
      </c>
      <c r="O8" s="3">
        <v>453260794.35872698</v>
      </c>
      <c r="P8" s="3">
        <v>-114066025.96433911</v>
      </c>
      <c r="Q8" s="2" t="s">
        <v>12</v>
      </c>
      <c r="R8" s="4">
        <v>985543.27386692399</v>
      </c>
      <c r="S8" s="4">
        <v>1157808.9440694305</v>
      </c>
      <c r="T8" s="4">
        <v>-1071676.1089681773</v>
      </c>
      <c r="U8" s="2" t="s">
        <v>17</v>
      </c>
    </row>
    <row r="9" spans="1:21" x14ac:dyDescent="0.35">
      <c r="A9" t="s">
        <v>7</v>
      </c>
      <c r="B9" s="1">
        <f>(B3*B2)/(1-B3*B5)</f>
        <v>2896978463.5165548</v>
      </c>
      <c r="E9" s="1">
        <v>0</v>
      </c>
      <c r="F9" s="1">
        <v>0</v>
      </c>
      <c r="G9" s="1">
        <f>B10</f>
        <v>7170000000</v>
      </c>
      <c r="I9" s="7">
        <f>K7</f>
        <v>54194059633.7649</v>
      </c>
      <c r="J9" s="7">
        <f>K8</f>
        <v>20053839165.859268</v>
      </c>
      <c r="K9" s="7">
        <f>($B$7+$B$8-2*$B$9-2*$B$10)*C12^2*D12^2+$B$10*(D12^4+C12^4)</f>
        <v>36736298216.007713</v>
      </c>
      <c r="N9" s="3">
        <v>56635076.375188977</v>
      </c>
      <c r="O9" s="3">
        <v>-114066025.96433911</v>
      </c>
      <c r="P9" s="3">
        <v>452490145.85342336</v>
      </c>
      <c r="R9" s="4">
        <v>-1071676.1089681778</v>
      </c>
      <c r="S9" s="4">
        <v>-1071676.1089681773</v>
      </c>
      <c r="T9" s="4">
        <v>985543.27386692376</v>
      </c>
    </row>
    <row r="10" spans="1:21" x14ac:dyDescent="0.35">
      <c r="A10" t="s">
        <v>8</v>
      </c>
      <c r="B10" s="1">
        <f>B4</f>
        <v>7170000000</v>
      </c>
    </row>
    <row r="11" spans="1:21" x14ac:dyDescent="0.35">
      <c r="E11" t="s">
        <v>41</v>
      </c>
      <c r="I11" t="s">
        <v>11</v>
      </c>
      <c r="N11" t="s">
        <v>15</v>
      </c>
    </row>
    <row r="12" spans="1:21" x14ac:dyDescent="0.35">
      <c r="A12">
        <v>30</v>
      </c>
      <c r="B12">
        <f>PI()*A12/180</f>
        <v>0.52359877559829882</v>
      </c>
      <c r="C12">
        <f>COS(B12)</f>
        <v>0.86602540378443871</v>
      </c>
      <c r="D12">
        <f>SIN(B12)</f>
        <v>0.49999999999999994</v>
      </c>
      <c r="E12" s="2">
        <f>C12^2</f>
        <v>0.75000000000000011</v>
      </c>
      <c r="F12" s="2">
        <f>D12^2</f>
        <v>0.24999999999999994</v>
      </c>
      <c r="G12" s="2">
        <f>2*C12*D12</f>
        <v>0.8660254037844386</v>
      </c>
      <c r="I12" s="1">
        <f>$B$7*C17^4+$B$8*D17^4+2*($B$9+2*$B$10)*C17^2*D17^2</f>
        <v>56658709418.193535</v>
      </c>
      <c r="J12" s="1">
        <f>($B$7+$B$8-4*$B$10)*C17^2*D17^2+$B$9*(C17^4+D17^4)</f>
        <v>42318709418.193512</v>
      </c>
      <c r="K12" s="1">
        <f>($B$7-$B$9-2*$B$10)*C17^3*D17-($B$8-$B$9-2*$B$10)*D17^3*C17</f>
        <v>-42867044358.727112</v>
      </c>
      <c r="N12" s="5">
        <f t="array" ref="N12:P14">(1/3)*(((-0.0025^3)-(-0.0075^3))*E7:G9+(0.0025^3-(-0.0025^3))*I7:K9+(0.0075^3-0.0025^3)*I12:K14)</f>
        <v>33432.638407565901</v>
      </c>
      <c r="O12" s="5">
        <v>6461.1168660599487</v>
      </c>
      <c r="P12" s="5">
        <v>-5240.3908023925778</v>
      </c>
    </row>
    <row r="13" spans="1:21" x14ac:dyDescent="0.35">
      <c r="E13" s="2">
        <f>F12</f>
        <v>0.24999999999999994</v>
      </c>
      <c r="F13" s="2">
        <f>E12</f>
        <v>0.75000000000000011</v>
      </c>
      <c r="G13" s="2">
        <f>-G12</f>
        <v>-0.8660254037844386</v>
      </c>
      <c r="I13" s="1">
        <f>J12</f>
        <v>42318709418.193512</v>
      </c>
      <c r="J13" s="1">
        <f>$B$7*D17^4+$B$8*C17^4+2*($B$9+2*$B$10)*C17^2*D17^2</f>
        <v>56658709418.193489</v>
      </c>
      <c r="K13" s="1">
        <f>($B$7-$B$9-2*$B$10)*C17*D17^3-($B$8-$B$9-2*$B$10)*C17^3*D17</f>
        <v>-42867044358.727097</v>
      </c>
      <c r="L13" s="2" t="s">
        <v>13</v>
      </c>
      <c r="N13" s="5">
        <v>6461.1168660599487</v>
      </c>
      <c r="O13" s="5">
        <v>9319.9259557818987</v>
      </c>
      <c r="P13" s="5">
        <v>-5596.0180989332594</v>
      </c>
      <c r="Q13" s="2" t="s">
        <v>17</v>
      </c>
    </row>
    <row r="14" spans="1:21" x14ac:dyDescent="0.35">
      <c r="E14" s="2">
        <f>-F14</f>
        <v>-0.4330127018922193</v>
      </c>
      <c r="F14" s="2">
        <f>C12*D12</f>
        <v>0.4330127018922193</v>
      </c>
      <c r="G14" s="2">
        <f>E12-F12</f>
        <v>0.50000000000000022</v>
      </c>
      <c r="I14" s="1">
        <f>K12</f>
        <v>-42867044358.727112</v>
      </c>
      <c r="J14" s="1">
        <f>K13</f>
        <v>-42867044358.727097</v>
      </c>
      <c r="K14" s="1">
        <f>($B$7+$B$8-2*$B$9-2*$B$10)*C17^2*D17^2+$B$10*(D17^4+C17^4)</f>
        <v>46591730954.676956</v>
      </c>
      <c r="N14" s="5">
        <v>-5240.3908023925778</v>
      </c>
      <c r="O14" s="5">
        <v>-5596.0180989332594</v>
      </c>
      <c r="P14" s="5">
        <v>7662.9041731959187</v>
      </c>
    </row>
    <row r="17" spans="1:21" x14ac:dyDescent="0.35">
      <c r="A17">
        <v>-45</v>
      </c>
      <c r="B17">
        <f>PI()*A17/180</f>
        <v>-0.78539816339744828</v>
      </c>
      <c r="C17">
        <f>COS(B17)</f>
        <v>0.70710678118654757</v>
      </c>
      <c r="D17">
        <f>SIN(B17)</f>
        <v>-0.70710678118654746</v>
      </c>
      <c r="M17" t="s">
        <v>18</v>
      </c>
      <c r="N17" s="3">
        <f t="array" ref="N17:P19">1*N7:P9</f>
        <v>1739272125.1205404</v>
      </c>
      <c r="O17" s="3">
        <v>388394822.80617166</v>
      </c>
      <c r="P17" s="3">
        <v>56635076.375188977</v>
      </c>
      <c r="Q17" s="4">
        <f t="array" ref="Q17:S19">1*R7:T9</f>
        <v>-3128895.4918032787</v>
      </c>
      <c r="R17" s="4">
        <v>985543.27386692399</v>
      </c>
      <c r="S17" s="4">
        <v>-1071676.1089681778</v>
      </c>
      <c r="T17" t="s">
        <v>32</v>
      </c>
      <c r="U17" t="s">
        <v>42</v>
      </c>
    </row>
    <row r="18" spans="1:21" x14ac:dyDescent="0.35">
      <c r="M18" t="s">
        <v>19</v>
      </c>
      <c r="N18" s="3">
        <v>388394822.80617166</v>
      </c>
      <c r="O18" s="3">
        <v>453260794.35872698</v>
      </c>
      <c r="P18" s="3">
        <v>-114066025.96433911</v>
      </c>
      <c r="Q18" s="4">
        <v>985543.27386692399</v>
      </c>
      <c r="R18" s="4">
        <v>1157808.9440694305</v>
      </c>
      <c r="S18" s="4">
        <v>-1071676.1089681773</v>
      </c>
      <c r="T18" t="s">
        <v>33</v>
      </c>
    </row>
    <row r="19" spans="1:21" x14ac:dyDescent="0.35">
      <c r="M19" t="s">
        <v>20</v>
      </c>
      <c r="N19" s="3">
        <v>56635076.375188977</v>
      </c>
      <c r="O19" s="3">
        <v>-114066025.96433911</v>
      </c>
      <c r="P19" s="3">
        <v>452490145.85342336</v>
      </c>
      <c r="Q19" s="4">
        <v>-1071676.1089681778</v>
      </c>
      <c r="R19" s="4">
        <v>-1071676.1089681773</v>
      </c>
      <c r="S19" s="4">
        <v>985543.27386692376</v>
      </c>
      <c r="T19" t="s">
        <v>34</v>
      </c>
    </row>
    <row r="20" spans="1:21" x14ac:dyDescent="0.35">
      <c r="M20" t="s">
        <v>21</v>
      </c>
      <c r="N20" s="4">
        <f t="array" ref="N20:P22">1*R7:T9</f>
        <v>-3128895.4918032787</v>
      </c>
      <c r="O20" s="4">
        <v>985543.27386692399</v>
      </c>
      <c r="P20" s="4">
        <v>-1071676.1089681778</v>
      </c>
      <c r="Q20" s="5">
        <f t="array" ref="Q20:S22">1*N12:P14</f>
        <v>33432.638407565901</v>
      </c>
      <c r="R20" s="5">
        <v>6461.1168660599487</v>
      </c>
      <c r="S20" s="5">
        <v>-5240.3908023925778</v>
      </c>
      <c r="T20" t="s">
        <v>26</v>
      </c>
    </row>
    <row r="21" spans="1:21" x14ac:dyDescent="0.35">
      <c r="M21" t="s">
        <v>22</v>
      </c>
      <c r="N21" s="4">
        <v>985543.27386692399</v>
      </c>
      <c r="O21" s="4">
        <v>1157808.9440694305</v>
      </c>
      <c r="P21" s="4">
        <v>-1071676.1089681773</v>
      </c>
      <c r="Q21" s="5">
        <v>6461.1168660599487</v>
      </c>
      <c r="R21" s="5">
        <v>9319.9259557818987</v>
      </c>
      <c r="S21" s="5">
        <v>-5596.0180989332594</v>
      </c>
      <c r="T21" t="s">
        <v>27</v>
      </c>
    </row>
    <row r="22" spans="1:21" x14ac:dyDescent="0.35">
      <c r="M22" t="s">
        <v>23</v>
      </c>
      <c r="N22" s="4">
        <v>-1071676.1089681778</v>
      </c>
      <c r="O22" s="4">
        <v>-1071676.1089681773</v>
      </c>
      <c r="P22" s="4">
        <v>985543.27386692376</v>
      </c>
      <c r="Q22" s="5">
        <v>-5240.3908023925778</v>
      </c>
      <c r="R22" s="5">
        <v>-5596.0180989332594</v>
      </c>
      <c r="S22" s="5">
        <v>7662.9041731959187</v>
      </c>
      <c r="T22" t="s">
        <v>28</v>
      </c>
    </row>
    <row r="25" spans="1:21" x14ac:dyDescent="0.35">
      <c r="M25" s="6">
        <f t="array" ref="M25:M30">MMULT(N25:S30,T25:T30)</f>
        <v>3.12284871809401E-7</v>
      </c>
      <c r="N25" s="1">
        <f t="array" ref="N25:S30">MINVERSE(N17:S22)</f>
        <v>1.2966199441707021E-9</v>
      </c>
      <c r="O25" s="1">
        <v>-9.843350723613011E-10</v>
      </c>
      <c r="P25" s="1">
        <v>-6.0390003817210934E-10</v>
      </c>
      <c r="Q25" s="1">
        <v>1.7772765561686652E-7</v>
      </c>
      <c r="R25" s="1">
        <v>-1.0978191469056978E-7</v>
      </c>
      <c r="S25" s="1">
        <v>1.627135899286933E-7</v>
      </c>
      <c r="T25" s="2">
        <v>1000</v>
      </c>
    </row>
    <row r="26" spans="1:21" x14ac:dyDescent="0.35">
      <c r="M26" s="6">
        <v>3.4916544022370332E-6</v>
      </c>
      <c r="N26" s="1">
        <v>-9.8433507236130151E-10</v>
      </c>
      <c r="O26" s="1">
        <v>4.4759894745983345E-9</v>
      </c>
      <c r="P26" s="1">
        <v>-1.5593575871348239E-10</v>
      </c>
      <c r="Q26" s="1">
        <v>-1.4801458856926298E-7</v>
      </c>
      <c r="R26" s="1">
        <v>-2.1871309484841915E-7</v>
      </c>
      <c r="S26" s="1">
        <v>2.4742933920989992E-7</v>
      </c>
      <c r="T26" s="2">
        <v>1000</v>
      </c>
    </row>
    <row r="27" spans="1:21" x14ac:dyDescent="0.35">
      <c r="M27" s="6">
        <v>-7.5983579688559206E-7</v>
      </c>
      <c r="N27" s="1">
        <v>-6.0390003817210923E-10</v>
      </c>
      <c r="O27" s="1">
        <v>-1.559357587134828E-10</v>
      </c>
      <c r="P27" s="1">
        <v>3.7118229525715695E-9</v>
      </c>
      <c r="Q27" s="1">
        <v>-5.4877301994683445E-8</v>
      </c>
      <c r="R27" s="1">
        <v>3.1185342017097571E-7</v>
      </c>
      <c r="S27" s="1">
        <v>-3.934410599366136E-7</v>
      </c>
      <c r="T27" s="2">
        <v>0</v>
      </c>
    </row>
    <row r="28" spans="1:21" x14ac:dyDescent="0.35">
      <c r="M28" s="6">
        <v>2.9713067047603558E-5</v>
      </c>
      <c r="N28" s="1">
        <v>1.7772765561686655E-7</v>
      </c>
      <c r="O28" s="1">
        <v>-1.4801458856926298E-7</v>
      </c>
      <c r="P28" s="1">
        <v>-5.4877301994683471E-8</v>
      </c>
      <c r="Q28" s="1">
        <v>5.9665566012208476E-5</v>
      </c>
      <c r="R28" s="1">
        <v>-3.0003468806373503E-5</v>
      </c>
      <c r="S28" s="1">
        <v>3.0105774992403938E-5</v>
      </c>
      <c r="T28" s="2">
        <v>0</v>
      </c>
    </row>
    <row r="29" spans="1:21" x14ac:dyDescent="0.35">
      <c r="M29" s="6">
        <v>-3.2849500953898862E-4</v>
      </c>
      <c r="N29" s="1">
        <v>-1.0978191469056975E-7</v>
      </c>
      <c r="O29" s="1">
        <v>-2.1871309484841888E-7</v>
      </c>
      <c r="P29" s="1">
        <v>3.1185342017097555E-7</v>
      </c>
      <c r="Q29" s="1">
        <v>-3.0003468806373496E-5</v>
      </c>
      <c r="R29" s="1">
        <v>2.4709681465566794E-4</v>
      </c>
      <c r="S29" s="1">
        <v>7.38810035872935E-5</v>
      </c>
      <c r="T29" s="2">
        <v>0</v>
      </c>
    </row>
    <row r="30" spans="1:21" x14ac:dyDescent="0.35">
      <c r="M30" s="6">
        <v>4.101429291385936E-4</v>
      </c>
      <c r="N30" s="1">
        <v>1.6271358992869336E-7</v>
      </c>
      <c r="O30" s="1">
        <v>2.4742933920990024E-7</v>
      </c>
      <c r="P30" s="1">
        <v>-3.9344105993661376E-7</v>
      </c>
      <c r="Q30" s="1">
        <v>3.0105774992403941E-5</v>
      </c>
      <c r="R30" s="1">
        <v>7.388100358729346E-5</v>
      </c>
      <c r="S30" s="1">
        <v>3.1300130787284477E-4</v>
      </c>
      <c r="T30" s="2">
        <v>0</v>
      </c>
    </row>
    <row r="33" spans="1:19" x14ac:dyDescent="0.35">
      <c r="I33" t="s">
        <v>30</v>
      </c>
      <c r="J33" t="s">
        <v>31</v>
      </c>
    </row>
    <row r="34" spans="1:19" x14ac:dyDescent="0.35">
      <c r="I34" t="s">
        <v>24</v>
      </c>
      <c r="K34" s="7">
        <f t="array" ref="K34:K36">M25:M27+(-0.0025)*M28:M30</f>
        <v>2.3800220419039208E-7</v>
      </c>
      <c r="N34" t="s">
        <v>36</v>
      </c>
      <c r="O34" s="7">
        <f t="array" ref="O34:O36">MMULT(I7:K9,K34:K36)</f>
        <v>69296.704984491444</v>
      </c>
      <c r="R34" t="s">
        <v>38</v>
      </c>
      <c r="S34" s="7">
        <f t="array" ref="S34:S36">MMULT(E12:G14,O34:O36)</f>
        <v>99728.648013177968</v>
      </c>
    </row>
    <row r="35" spans="1:19" x14ac:dyDescent="0.35">
      <c r="A35" t="s">
        <v>43</v>
      </c>
      <c r="I35" t="s">
        <v>25</v>
      </c>
      <c r="K35" s="7">
        <v>4.3128919260845046E-6</v>
      </c>
      <c r="N35" t="s">
        <v>35</v>
      </c>
      <c r="O35" s="7">
        <v>73913.732870773616</v>
      </c>
      <c r="P35" t="s">
        <v>13</v>
      </c>
      <c r="R35" t="s">
        <v>39</v>
      </c>
      <c r="S35" s="7">
        <v>43481.789842087092</v>
      </c>
    </row>
    <row r="36" spans="1:19" x14ac:dyDescent="0.35">
      <c r="I36" t="s">
        <v>29</v>
      </c>
      <c r="K36" s="7">
        <v>-1.7851931197320762E-6</v>
      </c>
      <c r="N36" t="s">
        <v>37</v>
      </c>
      <c r="O36" s="7">
        <v>33806.959852650529</v>
      </c>
      <c r="R36" t="s">
        <v>40</v>
      </c>
      <c r="S36" s="7">
        <v>18902.711646076037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shapeId="1025" r:id="rId4">
          <objectPr defaultSize="0" autoPict="0" r:id="rId5">
            <anchor moveWithCells="1">
              <from>
                <xdr:col>0</xdr:col>
                <xdr:colOff>279400</xdr:colOff>
                <xdr:row>17</xdr:row>
                <xdr:rowOff>152400</xdr:rowOff>
              </from>
              <to>
                <xdr:col>4</xdr:col>
                <xdr:colOff>139700</xdr:colOff>
                <xdr:row>24</xdr:row>
                <xdr:rowOff>152400</xdr:rowOff>
              </to>
            </anchor>
          </objectPr>
        </oleObject>
      </mc:Choice>
      <mc:Fallback>
        <oleObject shapeId="1025" r:id="rId4"/>
      </mc:Fallback>
    </mc:AlternateContent>
    <mc:AlternateContent xmlns:mc="http://schemas.openxmlformats.org/markup-compatibility/2006">
      <mc:Choice Requires="x14">
        <oleObject shapeId="1026" r:id="rId6">
          <objectPr defaultSize="0" autoPict="0" r:id="rId7">
            <anchor moveWithCells="1">
              <from>
                <xdr:col>9</xdr:col>
                <xdr:colOff>723900</xdr:colOff>
                <xdr:row>23</xdr:row>
                <xdr:rowOff>88900</xdr:rowOff>
              </from>
              <to>
                <xdr:col>11</xdr:col>
                <xdr:colOff>336550</xdr:colOff>
                <xdr:row>30</xdr:row>
                <xdr:rowOff>158750</xdr:rowOff>
              </to>
            </anchor>
          </objectPr>
        </oleObject>
      </mc:Choice>
      <mc:Fallback>
        <oleObject shapeId="1026" r:id="rId6"/>
      </mc:Fallback>
    </mc:AlternateContent>
    <mc:AlternateContent xmlns:mc="http://schemas.openxmlformats.org/markup-compatibility/2006">
      <mc:Choice Requires="x14">
        <oleObject shapeId="1027" r:id="rId8">
          <objectPr defaultSize="0" autoPict="0" r:id="rId9">
            <anchor moveWithCells="1">
              <from>
                <xdr:col>2</xdr:col>
                <xdr:colOff>374650</xdr:colOff>
                <xdr:row>32</xdr:row>
                <xdr:rowOff>69850</xdr:rowOff>
              </from>
              <to>
                <xdr:col>7</xdr:col>
                <xdr:colOff>400050</xdr:colOff>
                <xdr:row>36</xdr:row>
                <xdr:rowOff>6350</xdr:rowOff>
              </to>
            </anchor>
          </objectPr>
        </oleObject>
      </mc:Choice>
      <mc:Fallback>
        <oleObject shapeId="1027" r:id="rId8"/>
      </mc:Fallback>
    </mc:AlternateContent>
    <mc:AlternateContent xmlns:mc="http://schemas.openxmlformats.org/markup-compatibility/2006">
      <mc:Choice Requires="x14">
        <oleObject shapeId="1028" r:id="rId10">
          <objectPr defaultSize="0" autoPict="0" r:id="rId11">
            <anchor moveWithCells="1">
              <from>
                <xdr:col>13</xdr:col>
                <xdr:colOff>6350</xdr:colOff>
                <xdr:row>37</xdr:row>
                <xdr:rowOff>12700</xdr:rowOff>
              </from>
              <to>
                <xdr:col>18</xdr:col>
                <xdr:colOff>679450</xdr:colOff>
                <xdr:row>41</xdr:row>
                <xdr:rowOff>139700</xdr:rowOff>
              </to>
            </anchor>
          </objectPr>
        </oleObject>
      </mc:Choice>
      <mc:Fallback>
        <oleObject shapeId="1028" r:id="rId10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Vassilopoulos Anastasios</dc:creator>
  <cp:lastModifiedBy>Vassilopoulos Anastasios</cp:lastModifiedBy>
  <dcterms:created xsi:type="dcterms:W3CDTF">2020-10-19T08:52:18Z</dcterms:created>
  <dcterms:modified xsi:type="dcterms:W3CDTF">2020-10-21T13:53:29Z</dcterms:modified>
</cp:coreProperties>
</file>